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7115" windowHeight="9165" activeTab="0"/>
  </bookViews>
  <sheets>
    <sheet name="Заявка" sheetId="1" r:id="rId1"/>
  </sheets>
  <definedNames>
    <definedName name="Premia">'Заявка'!$V$72:$AD$75</definedName>
  </definedNames>
  <calcPr fullCalcOnLoad="1"/>
</workbook>
</file>

<file path=xl/comments1.xml><?xml version="1.0" encoding="utf-8"?>
<comments xmlns="http://schemas.openxmlformats.org/spreadsheetml/2006/main">
  <authors>
    <author>Comandor</author>
  </authors>
  <commentList>
    <comment ref="G15" authorId="0">
      <text>
        <r>
          <rPr>
            <b/>
            <sz val="9"/>
            <rFont val="Tahoma"/>
            <family val="2"/>
          </rPr>
          <t>Внимание:</t>
        </r>
        <r>
          <rPr>
            <i/>
            <sz val="9"/>
            <rFont val="Tahoma"/>
            <family val="2"/>
          </rPr>
          <t xml:space="preserve"> 
Если страхователь является застрахованным лицом, то поставьте галочку, и его данные перенесутся в первую строку таблицы.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<sst xmlns="http://schemas.openxmlformats.org/spreadsheetml/2006/main" count="145" uniqueCount="139">
  <si>
    <t>СТРАХОВАТЕЛЬ</t>
  </si>
  <si>
    <t>Фамилия</t>
  </si>
  <si>
    <t>Имя</t>
  </si>
  <si>
    <t>Отчество</t>
  </si>
  <si>
    <t>Дата рождения</t>
  </si>
  <si>
    <t>номер</t>
  </si>
  <si>
    <t>Дата выдачи</t>
  </si>
  <si>
    <t>Кем выдан</t>
  </si>
  <si>
    <t>Код подразделения</t>
  </si>
  <si>
    <t>Адрес</t>
  </si>
  <si>
    <t>Телефон</t>
  </si>
  <si>
    <t>Паспорт: серия</t>
  </si>
  <si>
    <t>Количество застрахованных</t>
  </si>
  <si>
    <t>№</t>
  </si>
  <si>
    <t>АВТО-, СУДО- МОДЕЛЬНЫЙ СПОРТ</t>
  </si>
  <si>
    <t>АРМСПОРТ</t>
  </si>
  <si>
    <t>АЭРОБИКА</t>
  </si>
  <si>
    <t>БАДМИНТОН</t>
  </si>
  <si>
    <t>БЕГ И ХОДЬБА ОЗДОРОВИТЕЛЬНАЯ</t>
  </si>
  <si>
    <t>БИАТЛОН</t>
  </si>
  <si>
    <t>БИЛЬЯРДНЫЙ СПОРТ</t>
  </si>
  <si>
    <t>ВОДНОЕ ПОЛО</t>
  </si>
  <si>
    <t>ГИМНАСТИКА ХУДОЖЕСТВЕННАЯ</t>
  </si>
  <si>
    <t>ГОРОДОШНЫЙ СПОРТ</t>
  </si>
  <si>
    <t>ДАРТС</t>
  </si>
  <si>
    <t>ЕЗДОВОЙ СПОРТ</t>
  </si>
  <si>
    <t>КЁРЛИНГ</t>
  </si>
  <si>
    <t>КИНОЛОГИЧЕСКИЙ СПОРТ</t>
  </si>
  <si>
    <t>ЛЫЖНЫЕ ГОНКИ</t>
  </si>
  <si>
    <t>ПЛАВАНИЕ</t>
  </si>
  <si>
    <t>ПЕЙНТБОЛ</t>
  </si>
  <si>
    <t>ПУЛЕВАЯ СТРЕЛЬБА</t>
  </si>
  <si>
    <t>РАДИОСПОРТ</t>
  </si>
  <si>
    <t>РЫБОЛОВНЫЙ СПОРТ</t>
  </si>
  <si>
    <t>СИНХРОННОЕ ПЛАВАНИЕ</t>
  </si>
  <si>
    <t>СКВОШ</t>
  </si>
  <si>
    <t>СПОРТИВНОЕ ОРИЕНТИРОВАНИЕ</t>
  </si>
  <si>
    <t>СТЕНДОВАЯ СТРЕЛЬБА</t>
  </si>
  <si>
    <t>СТРЕЛЬБА ИЗ АРБАЛЕТА</t>
  </si>
  <si>
    <t>СТРЕЛЬБА ИЗ ЛУКА</t>
  </si>
  <si>
    <t>СПОРТИВНЫЕ БАЛЬНЫЕ ТАНЦЫ</t>
  </si>
  <si>
    <t>ТЕННИС (В Т.Ч. НАСТОЛЬНЫЙ)</t>
  </si>
  <si>
    <t>ФИТНЕС-АЭРОБИКА</t>
  </si>
  <si>
    <t>ФЕХТОВАНИЕ</t>
  </si>
  <si>
    <t>ЧЕРЛИДИНГ</t>
  </si>
  <si>
    <t>ШАХМАТЫ</t>
  </si>
  <si>
    <t>ШАШКИ</t>
  </si>
  <si>
    <t>ЭСТЕТИЧЕСКАЯ ГИМНАСТИКА</t>
  </si>
  <si>
    <t>АКАДЕМИЧЕСКАЯ ГРЕБЛЯ</t>
  </si>
  <si>
    <t>АКРОБАТИЧЕСКИЙ РОК-Н-РОЛЛ</t>
  </si>
  <si>
    <t>БАСКЕТБОЛ</t>
  </si>
  <si>
    <t>БЕЙСБОЛ</t>
  </si>
  <si>
    <t>ВЕЛОСПОРТ (ШОССЕ, ТРЕК)</t>
  </si>
  <si>
    <t>ВОДНО-МОТОРНЫЙ СПОРТ</t>
  </si>
  <si>
    <t>ВОДНОЛЫЖНЫЙ СПОРТ</t>
  </si>
  <si>
    <t>ВОЛЕЙБОЛ</t>
  </si>
  <si>
    <t>ГАНДБОЛ</t>
  </si>
  <si>
    <t>ГИРЕВОЙ СПОРТ</t>
  </si>
  <si>
    <t>ГРЕБЛЯ НА БАЙДАРКАХ И КАНОЭ</t>
  </si>
  <si>
    <t>КАРТИНГ</t>
  </si>
  <si>
    <t>ЛЕГКАЯ АТЛЕТИКА</t>
  </si>
  <si>
    <t>ЛЫЖНОЕ ДВОЕБОРЬЕ</t>
  </si>
  <si>
    <t>ПАРУСНЫЙ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</si>
  <si>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</si>
  <si>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</si>
  <si>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</si>
  <si>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</si>
  <si>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</si>
  <si>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РУССКАЯ ЛАПТА</t>
  </si>
  <si>
    <t>СКЕЙТБОРДИНГ</t>
  </si>
  <si>
    <t>СОВРЕМЕННОЕ ПЯТИБОРЬЕ</t>
  </si>
  <si>
    <t>СОФТБОЛ</t>
  </si>
  <si>
    <t>СПОРТИВНЫЙ ТУРИЗМ</t>
  </si>
  <si>
    <t>ТРИАТЛОН</t>
  </si>
  <si>
    <t>ТЯЖЕЛАЯ АТЛЕТИКА</t>
  </si>
  <si>
    <t>АВИАЦИОННЫЙ СПОРТ</t>
  </si>
  <si>
    <t>АВТОМОБИЛЬНЫЙ СПОРТ</t>
  </si>
  <si>
    <t>АЛЬПИНИЗМ</t>
  </si>
  <si>
    <t>АКРОБАТИКА И ГИМНАСТИКА СПОРТИВНАЯ</t>
  </si>
  <si>
    <t>БОБСЛЕЙ</t>
  </si>
  <si>
    <t>ВЕЛОСПОРТ-BMX-МАУНТИНБАЙК</t>
  </si>
  <si>
    <t>БОКС</t>
  </si>
  <si>
    <t>БОРЬБА НА ПОЯСАХ</t>
  </si>
  <si>
    <t>ВОЛЬНАЯ БОРЬБА</t>
  </si>
  <si>
    <t>ГОРНОЛЫЖНЫЙ СПОРТ (кроме фрирайда, ньюскула, фристайла)</t>
  </si>
  <si>
    <t>ГРЕБЛЯ НА ШЛЮПКАХ</t>
  </si>
  <si>
    <t>ГРЕБНО-ПАРУСНОЕ ДВОЕБОРЬЕ</t>
  </si>
  <si>
    <t>ГРЕБНОЙ СЛАЛОМ</t>
  </si>
  <si>
    <t>ГРЕКО-РИМСКАЯ БОРЬБА</t>
  </si>
  <si>
    <t>ДЗЮДО</t>
  </si>
  <si>
    <t>КАПОЭЙРА</t>
  </si>
  <si>
    <t>КАРАТЭ</t>
  </si>
  <si>
    <t>КОМПЛЕКСНОЕ ЕДИНОБОРСТВО</t>
  </si>
  <si>
    <t>КОННЫЙ СПОРТ</t>
  </si>
  <si>
    <t>КОНЬКОБЕЖНЫЙ СПОРТ</t>
  </si>
  <si>
    <t>МОТОЦИКЛЕТНЫЙ СПОРТ</t>
  </si>
  <si>
    <t>ПАУЭРЛИФТИНГ</t>
  </si>
  <si>
    <t>ПОДВОДНЫЙ СПОРТ</t>
  </si>
  <si>
    <t>РАФТИНГ</t>
  </si>
  <si>
    <t>РЕГБИ</t>
  </si>
  <si>
    <t>РУКОПАШНЫЙ БОЙ</t>
  </si>
  <si>
    <t>САМБО</t>
  </si>
  <si>
    <t>САННЫЙ СПОРТ</t>
  </si>
  <si>
    <t>СНОУБОРД (кроме фрирайда, фристайла)</t>
  </si>
  <si>
    <t>СУМО</t>
  </si>
  <si>
    <t>ГРУППА РИСКА 1</t>
  </si>
  <si>
    <t>ГРУППА РИСКА 2</t>
  </si>
  <si>
    <t>ГРУППА РИСКА 3</t>
  </si>
  <si>
    <t>КОМПЛЕКС ГТО</t>
  </si>
  <si>
    <t>ЦИРКОВАЯ СЕКЦИЯ</t>
  </si>
  <si>
    <t>LASER TAG</t>
  </si>
  <si>
    <t>МАСРЕСТЛИНГ</t>
  </si>
  <si>
    <t>СТРИТБОЛ</t>
  </si>
  <si>
    <t>ПРЫЖКИ В ДЛИНУ</t>
  </si>
  <si>
    <t>АВТОМНОГОБОРЬЕ</t>
  </si>
  <si>
    <t>ВИНДСЕРФИНГ</t>
  </si>
  <si>
    <t>ГОНКИ НА СНЕГОХОДАХ</t>
  </si>
  <si>
    <t>АЙКИДО</t>
  </si>
  <si>
    <t>ГРЭППИНГ</t>
  </si>
  <si>
    <t>КОБУДО</t>
  </si>
  <si>
    <t>МЕЧЕВОЙ БОЙ</t>
  </si>
  <si>
    <t>МНОГОБОРЬЕ</t>
  </si>
  <si>
    <t>НОЖЕВОЙ БОЙ</t>
  </si>
  <si>
    <t>РОЛЛЕР СПОРТ</t>
  </si>
  <si>
    <t>ЖОНГЛИРОВАНИЕ КЛИНКАМИ</t>
  </si>
  <si>
    <t>КАЙТИНГ</t>
  </si>
  <si>
    <t>КРОССФИТ</t>
  </si>
  <si>
    <t>МИНИ-ФУТБОЛ</t>
  </si>
  <si>
    <t>Начало действия договора</t>
  </si>
  <si>
    <t>Конец действия договора</t>
  </si>
  <si>
    <t>Срок договора (дней)</t>
  </si>
  <si>
    <t>ВЫБЕРИТЕ ВИДЫ СПОРТА И СРОК ДОГОВОРА</t>
  </si>
  <si>
    <t>Группа риска</t>
  </si>
  <si>
    <t>Стоимость для 1 застрахованного</t>
  </si>
  <si>
    <t>Страховая сумма</t>
  </si>
  <si>
    <t>ИТОГО ЗА ВСЕХ ЗАСТРАХОВАННЫХ</t>
  </si>
  <si>
    <t>Застрахованный страхователь ►</t>
  </si>
  <si>
    <t>v.01.09.2018</t>
  </si>
  <si>
    <t>СПИСОК ЗАСТРАХОВАННЫХ ЛИЦ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</si>
</sst>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/mm/yy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4"/>
      <color indexed="43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3"/>
      <name val="Arial Cyr"/>
      <family val="0"/>
    </font>
    <font>
      <b/>
      <sz val="12"/>
      <name val="Arial Cyr"/>
      <family val="0"/>
    </font>
    <font>
      <b/>
      <sz val="10"/>
      <color indexed="22"/>
      <name val="Arial Cyr"/>
      <family val="0"/>
    </font>
    <font>
      <sz val="10"/>
      <color indexed="22"/>
      <name val="Arial Cyr"/>
      <family val="0"/>
    </font>
    <font>
      <b/>
      <sz val="10"/>
      <color indexed="42"/>
      <name val="Arial Cyr"/>
      <family val="0"/>
    </font>
    <font>
      <b/>
      <sz val="10"/>
      <color indexed="43"/>
      <name val="Arial Cyr"/>
      <family val="0"/>
    </font>
    <font>
      <b/>
      <i/>
      <sz val="14"/>
      <name val="Arial Cyr"/>
      <family val="0"/>
    </font>
    <font>
      <sz val="7"/>
      <name val="Arial Cyr"/>
      <family val="0"/>
    </font>
    <font>
      <b/>
      <sz val="16"/>
      <color indexed="10"/>
      <name val="Arial Cyr"/>
      <family val="0"/>
    </font>
    <font>
      <sz val="6"/>
      <color indexed="22"/>
      <name val="Arial Cyr"/>
      <family val="0"/>
    </font>
    <font>
      <b/>
      <sz val="6"/>
      <color indexed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sz val="6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mo"/>
      <family val="0"/>
    </font>
    <font>
      <i/>
      <sz val="12"/>
      <name val="Arimo"/>
      <family val="0"/>
    </font>
    <font>
      <sz val="10"/>
      <name val="Arimo"/>
      <family val="0"/>
    </font>
    <font>
      <b/>
      <sz val="10"/>
      <color indexed="60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/>
      <bottom/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 horizontal="center"/>
    </xf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  <xf numFmtId="0" fontId="1" fillId="22" borderId="10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4" borderId="0" xfId="0" applyFill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14" fontId="6" fillId="0" borderId="15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/>
      <protection locked="0"/>
    </xf>
    <xf numFmtId="14" fontId="6" fillId="0" borderId="19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8" fillId="24" borderId="0" xfId="0" applyFont="1" applyFill="1" applyAlignment="1" applyProtection="1">
      <alignment/>
      <protection locked="0"/>
    </xf>
    <xf numFmtId="0" fontId="1" fillId="2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20" borderId="2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2" borderId="0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0" fillId="20" borderId="21" xfId="0" applyFill="1" applyBorder="1" applyAlignment="1">
      <alignment/>
    </xf>
    <xf numFmtId="0" fontId="1" fillId="20" borderId="22" xfId="0" applyFont="1" applyFill="1" applyBorder="1" applyAlignment="1">
      <alignment/>
    </xf>
    <xf numFmtId="0" fontId="1" fillId="20" borderId="23" xfId="0" applyFont="1" applyFill="1" applyBorder="1" applyAlignment="1">
      <alignment/>
    </xf>
    <xf numFmtId="0" fontId="0" fillId="20" borderId="24" xfId="0" applyFill="1" applyBorder="1" applyAlignment="1">
      <alignment/>
    </xf>
    <xf numFmtId="0" fontId="1" fillId="20" borderId="23" xfId="0" applyFont="1" applyFill="1" applyBorder="1" applyAlignment="1">
      <alignment vertical="top"/>
    </xf>
    <xf numFmtId="0" fontId="0" fillId="20" borderId="0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6" xfId="0" applyFill="1" applyBorder="1" applyAlignment="1">
      <alignment/>
    </xf>
    <xf numFmtId="0" fontId="11" fillId="20" borderId="24" xfId="0" applyFont="1" applyFill="1" applyBorder="1" applyAlignment="1">
      <alignment/>
    </xf>
    <xf numFmtId="0" fontId="10" fillId="20" borderId="0" xfId="0" applyFont="1" applyFill="1" applyBorder="1" applyAlignment="1">
      <alignment/>
    </xf>
    <xf numFmtId="0" fontId="11" fillId="20" borderId="0" xfId="0" applyFont="1" applyFill="1" applyBorder="1" applyAlignment="1">
      <alignment/>
    </xf>
    <xf numFmtId="0" fontId="0" fillId="26" borderId="0" xfId="0" applyFill="1" applyAlignment="1">
      <alignment vertical="center"/>
    </xf>
    <xf numFmtId="0" fontId="9" fillId="26" borderId="0" xfId="0" applyFont="1" applyFill="1" applyAlignment="1">
      <alignment horizontal="right" vertical="center"/>
    </xf>
    <xf numFmtId="0" fontId="12" fillId="4" borderId="0" xfId="0" applyFont="1" applyFill="1" applyBorder="1" applyAlignment="1">
      <alignment horizontal="center"/>
    </xf>
    <xf numFmtId="0" fontId="13" fillId="22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/>
    </xf>
    <xf numFmtId="0" fontId="13" fillId="22" borderId="0" xfId="0" applyFont="1" applyFill="1" applyBorder="1" applyAlignment="1">
      <alignment/>
    </xf>
    <xf numFmtId="0" fontId="0" fillId="20" borderId="20" xfId="0" applyFill="1" applyBorder="1" applyAlignment="1">
      <alignment/>
    </xf>
    <xf numFmtId="0" fontId="11" fillId="20" borderId="25" xfId="0" applyFont="1" applyFill="1" applyBorder="1" applyAlignment="1">
      <alignment/>
    </xf>
    <xf numFmtId="0" fontId="11" fillId="20" borderId="27" xfId="0" applyFont="1" applyFill="1" applyBorder="1" applyAlignment="1">
      <alignment/>
    </xf>
    <xf numFmtId="0" fontId="11" fillId="2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4" fontId="0" fillId="26" borderId="0" xfId="43" applyFont="1" applyFill="1" applyAlignment="1">
      <alignment vertical="center"/>
    </xf>
    <xf numFmtId="44" fontId="10" fillId="20" borderId="0" xfId="43" applyFont="1" applyFill="1" applyBorder="1" applyAlignment="1">
      <alignment/>
    </xf>
    <xf numFmtId="44" fontId="10" fillId="20" borderId="0" xfId="43" applyFont="1" applyFill="1" applyBorder="1" applyAlignment="1">
      <alignment/>
    </xf>
    <xf numFmtId="0" fontId="10" fillId="20" borderId="24" xfId="0" applyFont="1" applyFill="1" applyBorder="1" applyAlignment="1" applyProtection="1">
      <alignment horizontal="center"/>
      <protection hidden="1" locked="0"/>
    </xf>
    <xf numFmtId="0" fontId="10" fillId="20" borderId="0" xfId="0" applyFont="1" applyFill="1" applyBorder="1" applyAlignment="1" applyProtection="1">
      <alignment horizontal="center" wrapText="1"/>
      <protection hidden="1" locked="0"/>
    </xf>
    <xf numFmtId="0" fontId="11" fillId="20" borderId="24" xfId="0" applyFont="1" applyFill="1" applyBorder="1" applyAlignment="1" applyProtection="1">
      <alignment/>
      <protection hidden="1" locked="0"/>
    </xf>
    <xf numFmtId="0" fontId="11" fillId="20" borderId="0" xfId="0" applyFont="1" applyFill="1" applyBorder="1" applyAlignment="1" applyProtection="1">
      <alignment/>
      <protection hidden="1" locked="0"/>
    </xf>
    <xf numFmtId="0" fontId="10" fillId="20" borderId="0" xfId="0" applyFont="1" applyFill="1" applyBorder="1" applyAlignment="1" applyProtection="1">
      <alignment/>
      <protection hidden="1" locked="0"/>
    </xf>
    <xf numFmtId="0" fontId="10" fillId="20" borderId="0" xfId="0" applyFont="1" applyFill="1" applyBorder="1" applyAlignment="1" applyProtection="1">
      <alignment wrapText="1"/>
      <protection hidden="1" locked="0"/>
    </xf>
    <xf numFmtId="0" fontId="1" fillId="20" borderId="0" xfId="0" applyFont="1" applyFill="1" applyBorder="1" applyAlignment="1" applyProtection="1">
      <alignment/>
      <protection hidden="1" locked="0"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0" fontId="17" fillId="20" borderId="25" xfId="0" applyFont="1" applyFill="1" applyBorder="1" applyAlignment="1" applyProtection="1">
      <alignment/>
      <protection hidden="1" locked="0"/>
    </xf>
    <xf numFmtId="0" fontId="17" fillId="20" borderId="25" xfId="0" applyFont="1" applyFill="1" applyBorder="1" applyAlignment="1">
      <alignment/>
    </xf>
    <xf numFmtId="0" fontId="18" fillId="20" borderId="0" xfId="0" applyFont="1" applyFill="1" applyBorder="1" applyAlignment="1" applyProtection="1">
      <alignment/>
      <protection hidden="1" locked="0"/>
    </xf>
    <xf numFmtId="0" fontId="17" fillId="20" borderId="0" xfId="0" applyFont="1" applyFill="1" applyBorder="1" applyAlignment="1" applyProtection="1">
      <alignment/>
      <protection hidden="1" locked="0"/>
    </xf>
    <xf numFmtId="0" fontId="1" fillId="8" borderId="0" xfId="0" applyFont="1" applyFill="1" applyAlignment="1">
      <alignment vertical="center"/>
    </xf>
    <xf numFmtId="0" fontId="22" fillId="20" borderId="25" xfId="0" applyFont="1" applyFill="1" applyBorder="1" applyAlignment="1" applyProtection="1">
      <alignment/>
      <protection hidden="1" locked="0"/>
    </xf>
    <xf numFmtId="0" fontId="24" fillId="8" borderId="0" xfId="0" applyFont="1" applyFill="1" applyAlignment="1">
      <alignment horizontal="right" vertical="center"/>
    </xf>
    <xf numFmtId="0" fontId="45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 horizontal="right" vertical="center"/>
    </xf>
    <xf numFmtId="0" fontId="47" fillId="27" borderId="0" xfId="0" applyFont="1" applyFill="1" applyBorder="1" applyAlignment="1">
      <alignment vertical="center"/>
    </xf>
    <xf numFmtId="0" fontId="47" fillId="27" borderId="0" xfId="0" applyFont="1" applyFill="1" applyBorder="1" applyAlignment="1">
      <alignment horizontal="right" vertical="center"/>
    </xf>
    <xf numFmtId="0" fontId="21" fillId="28" borderId="28" xfId="0" applyFont="1" applyFill="1" applyBorder="1" applyAlignment="1" applyProtection="1">
      <alignment horizontal="center" vertical="center"/>
      <protection locked="0"/>
    </xf>
    <xf numFmtId="0" fontId="46" fillId="29" borderId="29" xfId="0" applyFont="1" applyFill="1" applyBorder="1" applyAlignment="1" applyProtection="1">
      <alignment horizontal="center" vertical="center"/>
      <protection locked="0"/>
    </xf>
    <xf numFmtId="14" fontId="46" fillId="29" borderId="29" xfId="0" applyNumberFormat="1" applyFont="1" applyFill="1" applyBorder="1" applyAlignment="1" applyProtection="1">
      <alignment horizontal="center" vertical="center"/>
      <protection locked="0"/>
    </xf>
    <xf numFmtId="49" fontId="46" fillId="29" borderId="29" xfId="0" applyNumberFormat="1" applyFont="1" applyFill="1" applyBorder="1" applyAlignment="1" applyProtection="1">
      <alignment horizontal="center" vertical="center"/>
      <protection locked="0"/>
    </xf>
    <xf numFmtId="0" fontId="3" fillId="30" borderId="0" xfId="0" applyFont="1" applyFill="1" applyAlignment="1">
      <alignment horizontal="center" vertical="center"/>
    </xf>
    <xf numFmtId="0" fontId="9" fillId="20" borderId="20" xfId="0" applyFont="1" applyFill="1" applyBorder="1" applyAlignment="1">
      <alignment horizontal="center" vertical="center"/>
    </xf>
    <xf numFmtId="14" fontId="4" fillId="28" borderId="30" xfId="0" applyNumberFormat="1" applyFont="1" applyFill="1" applyBorder="1" applyAlignment="1" applyProtection="1">
      <alignment horizontal="center" vertical="center"/>
      <protection locked="0"/>
    </xf>
    <xf numFmtId="14" fontId="4" fillId="28" borderId="31" xfId="0" applyNumberFormat="1" applyFont="1" applyFill="1" applyBorder="1" applyAlignment="1" applyProtection="1">
      <alignment horizontal="center" vertical="center"/>
      <protection locked="0"/>
    </xf>
    <xf numFmtId="0" fontId="4" fillId="28" borderId="32" xfId="0" applyFont="1" applyFill="1" applyBorder="1" applyAlignment="1" applyProtection="1">
      <alignment horizontal="center" vertical="center"/>
      <protection locked="0"/>
    </xf>
    <xf numFmtId="0" fontId="14" fillId="26" borderId="0" xfId="0" applyFont="1" applyFill="1" applyAlignment="1">
      <alignment horizontal="center" vertical="center"/>
    </xf>
    <xf numFmtId="0" fontId="4" fillId="26" borderId="0" xfId="0" applyNumberFormat="1" applyFont="1" applyFill="1" applyAlignment="1">
      <alignment horizontal="center" vertical="center"/>
    </xf>
    <xf numFmtId="0" fontId="4" fillId="26" borderId="0" xfId="0" applyFont="1" applyFill="1" applyAlignment="1">
      <alignment horizontal="center" vertical="center"/>
    </xf>
    <xf numFmtId="0" fontId="9" fillId="26" borderId="0" xfId="0" applyFont="1" applyFill="1" applyAlignment="1">
      <alignment horizontal="center" vertical="center"/>
    </xf>
    <xf numFmtId="7" fontId="4" fillId="28" borderId="30" xfId="43" applyNumberFormat="1" applyFont="1" applyFill="1" applyBorder="1" applyAlignment="1" applyProtection="1">
      <alignment horizontal="center" vertical="center"/>
      <protection locked="0"/>
    </xf>
    <xf numFmtId="7" fontId="4" fillId="28" borderId="31" xfId="43" applyNumberFormat="1" applyFont="1" applyFill="1" applyBorder="1" applyAlignment="1" applyProtection="1">
      <alignment horizontal="center" vertical="center"/>
      <protection locked="0"/>
    </xf>
    <xf numFmtId="7" fontId="4" fillId="28" borderId="32" xfId="43" applyNumberFormat="1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/>
    </xf>
    <xf numFmtId="0" fontId="1" fillId="22" borderId="36" xfId="0" applyFont="1" applyFill="1" applyBorder="1" applyAlignment="1">
      <alignment horizontal="center"/>
    </xf>
    <xf numFmtId="14" fontId="6" fillId="0" borderId="37" xfId="0" applyNumberFormat="1" applyFont="1" applyBorder="1" applyAlignment="1" applyProtection="1">
      <alignment horizontal="center" readingOrder="1"/>
      <protection locked="0"/>
    </xf>
    <xf numFmtId="14" fontId="6" fillId="0" borderId="38" xfId="0" applyNumberFormat="1" applyFont="1" applyBorder="1" applyAlignment="1" applyProtection="1">
      <alignment horizontal="center" readingOrder="1"/>
      <protection locked="0"/>
    </xf>
    <xf numFmtId="14" fontId="6" fillId="0" borderId="39" xfId="0" applyNumberFormat="1" applyFont="1" applyBorder="1" applyAlignment="1" applyProtection="1">
      <alignment horizontal="center" readingOrder="1"/>
      <protection locked="0"/>
    </xf>
    <xf numFmtId="0" fontId="6" fillId="0" borderId="0" xfId="0" applyFont="1" applyAlignment="1" applyProtection="1">
      <alignment horizontal="center"/>
      <protection locked="0"/>
    </xf>
    <xf numFmtId="0" fontId="46" fillId="29" borderId="40" xfId="0" applyFont="1" applyFill="1" applyBorder="1" applyAlignment="1" applyProtection="1">
      <alignment horizontal="center" vertical="center"/>
      <protection locked="0"/>
    </xf>
    <xf numFmtId="0" fontId="47" fillId="0" borderId="41" xfId="0" applyFont="1" applyBorder="1" applyAlignment="1" applyProtection="1">
      <alignment/>
      <protection locked="0"/>
    </xf>
    <xf numFmtId="0" fontId="47" fillId="0" borderId="42" xfId="0" applyFont="1" applyBorder="1" applyAlignment="1" applyProtection="1">
      <alignment/>
      <protection locked="0"/>
    </xf>
    <xf numFmtId="44" fontId="4" fillId="26" borderId="0" xfId="43" applyFont="1" applyFill="1" applyAlignment="1">
      <alignment horizontal="center" vertical="center"/>
    </xf>
    <xf numFmtId="7" fontId="16" fillId="26" borderId="0" xfId="43" applyNumberFormat="1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14" fontId="6" fillId="0" borderId="43" xfId="0" applyNumberFormat="1" applyFont="1" applyBorder="1" applyAlignment="1" applyProtection="1">
      <alignment horizontal="center" readingOrder="1"/>
      <protection locked="0"/>
    </xf>
    <xf numFmtId="0" fontId="6" fillId="0" borderId="44" xfId="0" applyFont="1" applyBorder="1" applyAlignment="1" applyProtection="1">
      <alignment horizontal="center" readingOrder="1"/>
      <protection locked="0"/>
    </xf>
    <xf numFmtId="0" fontId="6" fillId="0" borderId="45" xfId="0" applyFont="1" applyBorder="1" applyAlignment="1" applyProtection="1">
      <alignment horizontal="center" readingOrder="1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3" fillId="25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left" vertical="center"/>
    </xf>
    <xf numFmtId="0" fontId="45" fillId="27" borderId="0" xfId="0" applyFont="1" applyFill="1" applyBorder="1" applyAlignment="1">
      <alignment horizontal="right" vertical="center"/>
    </xf>
    <xf numFmtId="0" fontId="47" fillId="0" borderId="0" xfId="0" applyFont="1" applyBorder="1" applyAlignment="1">
      <alignment/>
    </xf>
    <xf numFmtId="14" fontId="46" fillId="29" borderId="40" xfId="0" applyNumberFormat="1" applyFont="1" applyFill="1" applyBorder="1" applyAlignment="1" applyProtection="1">
      <alignment horizontal="center" vertical="center"/>
      <protection locked="0"/>
    </xf>
    <xf numFmtId="0" fontId="47" fillId="0" borderId="47" xfId="0" applyFont="1" applyBorder="1" applyAlignment="1">
      <alignment/>
    </xf>
    <xf numFmtId="0" fontId="45" fillId="27" borderId="0" xfId="0" applyFont="1" applyFill="1" applyBorder="1" applyAlignment="1">
      <alignment horizontal="center" vertical="center"/>
    </xf>
    <xf numFmtId="0" fontId="1" fillId="19" borderId="48" xfId="0" applyFont="1" applyFill="1" applyBorder="1" applyAlignment="1">
      <alignment horizontal="center" vertical="center"/>
    </xf>
    <xf numFmtId="0" fontId="1" fillId="19" borderId="4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1</xdr:row>
      <xdr:rowOff>9525</xdr:rowOff>
    </xdr:from>
    <xdr:to>
      <xdr:col>8</xdr:col>
      <xdr:colOff>1038225</xdr:colOff>
      <xdr:row>5</xdr:row>
      <xdr:rowOff>38100</xdr:rowOff>
    </xdr:to>
    <xdr:pic>
      <xdr:nvPicPr>
        <xdr:cNvPr id="1" name="Picture 2" descr="http://www.makc.ru/bitrix/templates/MAIN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352425"/>
          <a:ext cx="1790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838200</xdr:colOff>
      <xdr:row>9</xdr:row>
      <xdr:rowOff>0</xdr:rowOff>
    </xdr:from>
    <xdr:to>
      <xdr:col>25</xdr:col>
      <xdr:colOff>2628900</xdr:colOff>
      <xdr:row>13</xdr:row>
      <xdr:rowOff>28575</xdr:rowOff>
    </xdr:to>
    <xdr:pic>
      <xdr:nvPicPr>
        <xdr:cNvPr id="2" name="Picture 205" descr="http://www.makc.ru/bitrix/templates/MAIN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0225" y="1638300"/>
          <a:ext cx="1790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75"/>
  <sheetViews>
    <sheetView tabSelected="1" zoomScalePageLayoutView="0" workbookViewId="0" topLeftCell="A2">
      <selection activeCell="G13" sqref="G13"/>
    </sheetView>
  </sheetViews>
  <sheetFormatPr defaultColWidth="9.00390625" defaultRowHeight="12.75"/>
  <cols>
    <col min="1" max="1" width="11.00390625" style="0" customWidth="1"/>
    <col min="2" max="2" width="21.25390625" style="0" customWidth="1"/>
    <col min="3" max="3" width="15.75390625" style="0" customWidth="1"/>
    <col min="4" max="4" width="22.625" style="0" customWidth="1"/>
    <col min="5" max="5" width="15.25390625" style="0" customWidth="1"/>
    <col min="6" max="6" width="18.75390625" style="0" customWidth="1"/>
    <col min="8" max="8" width="12.25390625" style="0" customWidth="1"/>
    <col min="9" max="9" width="14.75390625" style="0" customWidth="1"/>
    <col min="10" max="10" width="2.125" style="0" customWidth="1"/>
    <col min="11" max="11" width="9.125" style="0" hidden="1" customWidth="1"/>
    <col min="12" max="12" width="10.125" style="0" hidden="1" customWidth="1"/>
    <col min="13" max="13" width="9.125" style="0" hidden="1" customWidth="1"/>
    <col min="14" max="14" width="10.125" style="0" hidden="1" customWidth="1"/>
    <col min="15" max="18" width="9.125" style="0" hidden="1" customWidth="1"/>
    <col min="19" max="21" width="5.75390625" style="0" customWidth="1"/>
    <col min="22" max="22" width="35.375" style="0" bestFit="1" customWidth="1"/>
    <col min="23" max="25" width="5.75390625" style="0" customWidth="1"/>
    <col min="26" max="26" width="35.75390625" style="0" bestFit="1" customWidth="1"/>
    <col min="27" max="29" width="5.75390625" style="0" customWidth="1"/>
    <col min="30" max="30" width="65.125" style="0" bestFit="1" customWidth="1"/>
    <col min="31" max="31" width="4.75390625" style="0" customWidth="1"/>
  </cols>
  <sheetData>
    <row r="1" spans="1:31" ht="27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7"/>
      <c r="K1" t="str">
        <f>IF(B3="","Введите фамилию страхователя","")</f>
        <v>Введите фамилию страхователя</v>
      </c>
      <c r="L1" t="str">
        <f>IF(D3="","Введите имя страхователя","")</f>
        <v>Введите имя страхователя</v>
      </c>
      <c r="M1" t="str">
        <f>IF(F3="","Введите отчество страхователя","")</f>
        <v>Введите отчество страхователя</v>
      </c>
      <c r="S1" s="84" t="s">
        <v>131</v>
      </c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4" customFormat="1" ht="6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4" customFormat="1" ht="19.5" customHeight="1" thickBot="1">
      <c r="A3" s="76" t="s">
        <v>1</v>
      </c>
      <c r="B3" s="81"/>
      <c r="C3" s="77" t="s">
        <v>2</v>
      </c>
      <c r="D3" s="81"/>
      <c r="E3" s="77" t="s">
        <v>3</v>
      </c>
      <c r="F3" s="81"/>
      <c r="G3" s="3"/>
      <c r="H3" s="3"/>
      <c r="I3" s="3"/>
      <c r="J3" s="3"/>
      <c r="K3" s="21" t="str">
        <f>CONCATENATE(B3," ",D3," ",F3)</f>
        <v>  </v>
      </c>
      <c r="L3" s="22">
        <f>C5</f>
        <v>0</v>
      </c>
      <c r="M3" s="21" t="str">
        <f>CONCATENATE("Паспорт РФ ",C7," № ",E7)</f>
        <v>Паспорт РФ  № </v>
      </c>
      <c r="N3" s="21">
        <f>B11</f>
        <v>0</v>
      </c>
      <c r="O3" s="21">
        <f>B13</f>
        <v>0</v>
      </c>
      <c r="P3" s="21"/>
      <c r="Q3" s="21"/>
      <c r="R3" s="21"/>
      <c r="S3" s="42"/>
      <c r="T3" s="42"/>
      <c r="U3" s="42"/>
      <c r="V3" s="43" t="s">
        <v>128</v>
      </c>
      <c r="W3" s="86"/>
      <c r="X3" s="87"/>
      <c r="Y3" s="88"/>
      <c r="Z3" s="43" t="s">
        <v>129</v>
      </c>
      <c r="AA3" s="86"/>
      <c r="AB3" s="87"/>
      <c r="AC3" s="88"/>
      <c r="AD3" s="42"/>
      <c r="AE3" s="42"/>
    </row>
    <row r="4" spans="1:31" s="4" customFormat="1" ht="6" customHeight="1" thickBot="1">
      <c r="A4" s="78"/>
      <c r="B4" s="78"/>
      <c r="C4" s="79"/>
      <c r="D4" s="78"/>
      <c r="E4" s="79"/>
      <c r="F4" s="78"/>
      <c r="G4" s="3"/>
      <c r="H4" s="3"/>
      <c r="I4" s="3"/>
      <c r="J4" s="3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s="4" customFormat="1" ht="19.5" customHeight="1" thickBot="1">
      <c r="A5" s="118" t="s">
        <v>4</v>
      </c>
      <c r="B5" s="119"/>
      <c r="C5" s="82"/>
      <c r="D5" s="78"/>
      <c r="E5" s="78"/>
      <c r="F5" s="78"/>
      <c r="G5" s="3"/>
      <c r="H5" s="3"/>
      <c r="I5" s="3"/>
      <c r="J5" s="3"/>
      <c r="K5" t="str">
        <f>IF(C5="","Введите дату рождения страхователя","")</f>
        <v>Введите дату рождения страхователя</v>
      </c>
      <c r="L5" s="4">
        <f ca="1">TRUNC((TODAY()-C5)/365)</f>
        <v>118</v>
      </c>
      <c r="S5" s="42"/>
      <c r="T5" s="42"/>
      <c r="U5" s="42"/>
      <c r="V5" s="43" t="s">
        <v>12</v>
      </c>
      <c r="W5" s="89">
        <f>G13</f>
        <v>0</v>
      </c>
      <c r="X5" s="89"/>
      <c r="Y5" s="89"/>
      <c r="Z5" s="42"/>
      <c r="AA5" s="42"/>
      <c r="AB5" s="42"/>
      <c r="AC5" s="42"/>
      <c r="AD5" s="96">
        <f>IF(ISERROR(LEFT(CONCATENATE(T55,X45,AD69),LEN(CONCATENATE(T55,X45,AD69))-2)),"",LEFT(CONCATENATE(T55,X45,AD69),LEN(CONCATENATE(T55,X45,AD69))-2))</f>
      </c>
      <c r="AE5" s="42"/>
    </row>
    <row r="6" spans="1:31" s="4" customFormat="1" ht="6" customHeight="1" thickBot="1">
      <c r="A6" s="79"/>
      <c r="B6" s="79"/>
      <c r="C6" s="78"/>
      <c r="D6" s="78"/>
      <c r="E6" s="78"/>
      <c r="F6" s="78"/>
      <c r="G6" s="3"/>
      <c r="H6" s="3"/>
      <c r="I6" s="3"/>
      <c r="J6" s="3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97"/>
      <c r="AE6" s="42"/>
    </row>
    <row r="7" spans="1:32" s="4" customFormat="1" ht="19.5" customHeight="1" thickBot="1">
      <c r="A7" s="118" t="s">
        <v>11</v>
      </c>
      <c r="B7" s="121"/>
      <c r="C7" s="81"/>
      <c r="D7" s="77" t="s">
        <v>5</v>
      </c>
      <c r="E7" s="83"/>
      <c r="F7" s="77" t="s">
        <v>6</v>
      </c>
      <c r="G7" s="120"/>
      <c r="H7" s="107"/>
      <c r="I7" s="3"/>
      <c r="J7" s="3"/>
      <c r="K7" t="str">
        <f>IF(OR(C7="",E7="",G7="",B9="",I9=""),"Проверьте паспортные данные страхователя","")</f>
        <v>Проверьте паспортные данные страхователя</v>
      </c>
      <c r="S7" s="42"/>
      <c r="T7" s="42"/>
      <c r="U7" s="42"/>
      <c r="V7" s="43" t="s">
        <v>130</v>
      </c>
      <c r="W7" s="90">
        <f>AA3-W3+1</f>
        <v>1</v>
      </c>
      <c r="X7" s="90"/>
      <c r="Y7" s="90"/>
      <c r="Z7" s="92" t="s">
        <v>135</v>
      </c>
      <c r="AA7" s="92"/>
      <c r="AB7" s="92"/>
      <c r="AC7" s="42"/>
      <c r="AD7" s="97"/>
      <c r="AE7" s="42"/>
      <c r="AF7" t="str">
        <f>IF(W7&lt;=1,"Укажите даты начала и конца договора","")</f>
        <v>Укажите даты начала и конца договора</v>
      </c>
    </row>
    <row r="8" spans="1:31" s="4" customFormat="1" ht="6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97"/>
      <c r="AE8" s="42"/>
    </row>
    <row r="9" spans="1:32" s="4" customFormat="1" ht="19.5" customHeight="1" thickBot="1">
      <c r="A9" s="73" t="s">
        <v>7</v>
      </c>
      <c r="B9" s="105"/>
      <c r="C9" s="106"/>
      <c r="D9" s="106"/>
      <c r="E9" s="106"/>
      <c r="F9" s="107"/>
      <c r="G9" s="122" t="s">
        <v>8</v>
      </c>
      <c r="H9" s="119"/>
      <c r="I9" s="83"/>
      <c r="J9" s="3"/>
      <c r="K9" s="4" t="str">
        <f>CONCATENATE(G7," ",B9," Код подразделения ",I9)</f>
        <v>  Код подразделения </v>
      </c>
      <c r="S9" s="42"/>
      <c r="T9" s="42"/>
      <c r="U9" s="42"/>
      <c r="V9" s="43" t="s">
        <v>132</v>
      </c>
      <c r="W9" s="91">
        <f>IF(AD69&lt;&gt;"",3,IF(X45&lt;&gt;"",2,1))</f>
        <v>1</v>
      </c>
      <c r="X9" s="91"/>
      <c r="Y9" s="91"/>
      <c r="Z9" s="109">
        <f>W13*W5</f>
        <v>0</v>
      </c>
      <c r="AA9" s="109"/>
      <c r="AB9" s="109"/>
      <c r="AC9" s="42"/>
      <c r="AD9" s="97"/>
      <c r="AE9" s="42"/>
      <c r="AF9" t="str">
        <f>IF(AD5="","Выберите хотя бы один вид спорта","")</f>
        <v>Выберите хотя бы один вид спорта</v>
      </c>
    </row>
    <row r="10" spans="1:31" s="4" customFormat="1" ht="6" customHeight="1" thickBot="1">
      <c r="A10" s="3"/>
      <c r="B10" s="78"/>
      <c r="C10" s="78"/>
      <c r="D10" s="78"/>
      <c r="E10" s="78"/>
      <c r="F10" s="78"/>
      <c r="G10" s="78"/>
      <c r="H10" s="78"/>
      <c r="I10" s="78"/>
      <c r="J10" s="3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97"/>
      <c r="AE10" s="42"/>
    </row>
    <row r="11" spans="1:32" s="4" customFormat="1" ht="19.5" customHeight="1" thickBot="1">
      <c r="A11" s="73" t="s">
        <v>9</v>
      </c>
      <c r="B11" s="105"/>
      <c r="C11" s="106"/>
      <c r="D11" s="106"/>
      <c r="E11" s="106"/>
      <c r="F11" s="106"/>
      <c r="G11" s="106"/>
      <c r="H11" s="106"/>
      <c r="I11" s="107"/>
      <c r="J11" s="3"/>
      <c r="K11" t="str">
        <f>IF(B11="","Введите домашний адрес страхователя","")</f>
        <v>Введите домашний адрес страхователя</v>
      </c>
      <c r="S11" s="42"/>
      <c r="T11" s="42"/>
      <c r="U11" s="42"/>
      <c r="V11" s="43" t="s">
        <v>134</v>
      </c>
      <c r="W11" s="93"/>
      <c r="X11" s="94"/>
      <c r="Y11" s="95"/>
      <c r="Z11" s="42"/>
      <c r="AA11" s="42"/>
      <c r="AB11" s="42"/>
      <c r="AC11" s="42"/>
      <c r="AD11" s="98"/>
      <c r="AE11" s="42"/>
      <c r="AF11" t="str">
        <f>IF(W11="","Выберите страховую сумму","")</f>
        <v>Выберите страховую сумму</v>
      </c>
    </row>
    <row r="12" spans="1:31" s="4" customFormat="1" ht="6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4" customFormat="1" ht="19.5" customHeight="1" thickBot="1" thickTop="1">
      <c r="A13" s="73" t="s">
        <v>10</v>
      </c>
      <c r="B13" s="105"/>
      <c r="C13" s="107"/>
      <c r="D13" s="3"/>
      <c r="E13" s="123" t="s">
        <v>12</v>
      </c>
      <c r="F13" s="124"/>
      <c r="G13" s="80"/>
      <c r="H13" s="3"/>
      <c r="I13" s="75" t="s">
        <v>137</v>
      </c>
      <c r="J13" s="3"/>
      <c r="K13" t="str">
        <f>IF(B13="","Введите телефон страхователя","")</f>
        <v>Введите телефон страхователя</v>
      </c>
      <c r="N13" s="4" t="b">
        <f>IF(AND(K1="",L1="",M1="",K5="",K7="",K11="",K13=""),)</f>
        <v>0</v>
      </c>
      <c r="S13" s="42"/>
      <c r="T13" s="42"/>
      <c r="U13" s="92" t="s">
        <v>133</v>
      </c>
      <c r="V13" s="92"/>
      <c r="W13" s="108">
        <f>MAX(S73:S75)</f>
        <v>0</v>
      </c>
      <c r="X13" s="108"/>
      <c r="Y13" s="108"/>
      <c r="Z13" s="42"/>
      <c r="AA13" s="42"/>
      <c r="AB13" s="42"/>
      <c r="AC13" s="42"/>
      <c r="AD13" s="57"/>
      <c r="AE13" s="42"/>
    </row>
    <row r="14" spans="1:31" s="4" customFormat="1" ht="6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ht="27.75" customHeight="1" thickBot="1">
      <c r="A15" s="110" t="s">
        <v>138</v>
      </c>
      <c r="B15" s="110"/>
      <c r="C15" s="110"/>
      <c r="D15" s="110"/>
      <c r="E15" s="110"/>
      <c r="F15" s="110"/>
      <c r="G15" s="117" t="s">
        <v>136</v>
      </c>
      <c r="H15" s="117"/>
      <c r="I15" s="117" t="b">
        <v>0</v>
      </c>
      <c r="J15" s="23" t="b">
        <v>0</v>
      </c>
      <c r="K15" s="19">
        <f>IF(J15,B3,"")</f>
      </c>
      <c r="L15" s="19">
        <f>IF(J15,D3,"")</f>
      </c>
      <c r="M15" s="19">
        <f>IF(J15,F3,"")</f>
      </c>
      <c r="N15" s="20">
        <f>IF(J15,C5,"")</f>
      </c>
      <c r="O15" s="104">
        <f>IF(J15,B11,"")</f>
      </c>
      <c r="P15" s="104"/>
      <c r="Q15" s="104"/>
      <c r="R15" s="104"/>
      <c r="S15" s="30"/>
      <c r="T15" s="48"/>
      <c r="U15" s="85" t="s">
        <v>105</v>
      </c>
      <c r="V15" s="85"/>
      <c r="W15" s="26"/>
      <c r="X15" s="26"/>
      <c r="Y15" s="85" t="s">
        <v>106</v>
      </c>
      <c r="Z15" s="85"/>
      <c r="AA15" s="26"/>
      <c r="AB15" s="26"/>
      <c r="AC15" s="85" t="s">
        <v>107</v>
      </c>
      <c r="AD15" s="85"/>
      <c r="AE15" s="31"/>
    </row>
    <row r="16" spans="1:31" s="1" customFormat="1" ht="15.75" customHeight="1" thickBot="1">
      <c r="A16" s="5" t="s">
        <v>13</v>
      </c>
      <c r="B16" s="6" t="s">
        <v>1</v>
      </c>
      <c r="C16" s="6" t="s">
        <v>2</v>
      </c>
      <c r="D16" s="6" t="s">
        <v>3</v>
      </c>
      <c r="E16" s="6" t="s">
        <v>4</v>
      </c>
      <c r="F16" s="99" t="s">
        <v>9</v>
      </c>
      <c r="G16" s="99"/>
      <c r="H16" s="99"/>
      <c r="I16" s="100"/>
      <c r="J16" s="2"/>
      <c r="K16" s="1" t="str">
        <f>CONCATENATE(B3," ",D3," ",F3)</f>
        <v>  </v>
      </c>
      <c r="L16" s="1" t="str">
        <f>CONCATENATE("Паспорт РФ ",C7," № ",E7)</f>
        <v>Паспорт РФ  № </v>
      </c>
      <c r="M16" s="68">
        <f>C5</f>
        <v>0</v>
      </c>
      <c r="N16" s="1" t="str">
        <f>CONCATENATE(C7," № ",E7)</f>
        <v> № </v>
      </c>
      <c r="O16" s="1">
        <f>B13</f>
        <v>0</v>
      </c>
      <c r="P16" s="1">
        <f>B11</f>
        <v>0</v>
      </c>
      <c r="S16" s="60"/>
      <c r="T16" s="61">
        <f>IF(S16,CONCATENATE(" ",V16,", "),"")</f>
      </c>
      <c r="U16" s="44"/>
      <c r="V16" s="25" t="s">
        <v>14</v>
      </c>
      <c r="W16" s="64"/>
      <c r="X16" s="65">
        <f>IF(W16,CONCATENATE(" ",Z16,", "),"")</f>
      </c>
      <c r="Y16" s="46"/>
      <c r="Z16" s="25" t="s">
        <v>48</v>
      </c>
      <c r="AA16" s="71"/>
      <c r="AB16" s="64">
        <f>IF(AA16,CONCATENATE(" ",AD16,", "),"")</f>
      </c>
      <c r="AC16" s="46">
        <f aca="true" t="shared" si="0" ref="AC16:AC47">IF(AA16,CONCATENATE(AD16," "),"")</f>
      </c>
      <c r="AD16" s="25" t="s">
        <v>75</v>
      </c>
      <c r="AE16" s="32"/>
    </row>
    <row r="17" spans="1:31" ht="15.75" customHeight="1">
      <c r="A17" s="9">
        <v>1</v>
      </c>
      <c r="B17" s="12"/>
      <c r="C17" s="12"/>
      <c r="D17" s="12"/>
      <c r="E17" s="15"/>
      <c r="F17" s="101"/>
      <c r="G17" s="102"/>
      <c r="H17" s="102"/>
      <c r="I17" s="103"/>
      <c r="J17" s="8"/>
      <c r="K17" t="str">
        <f>CONCATENATE(B17," ",C17," ",D17)</f>
        <v>  </v>
      </c>
      <c r="L17" s="67">
        <f>E17</f>
        <v>0</v>
      </c>
      <c r="M17">
        <f>F17</f>
        <v>0</v>
      </c>
      <c r="Q17" t="str">
        <f>IF(OR(C17="",D17="",F17="",E17=""),"Заполните список застрахованных","")</f>
        <v>Заполните список застрахованных</v>
      </c>
      <c r="S17" s="62"/>
      <c r="T17" s="61">
        <f aca="true" t="shared" si="1" ref="T17:T52">IF(S17,CONCATENATE(" ",V17,", "),"")</f>
      </c>
      <c r="U17" s="45"/>
      <c r="V17" s="24" t="s">
        <v>110</v>
      </c>
      <c r="W17" s="64"/>
      <c r="X17" s="65">
        <f aca="true" t="shared" si="2" ref="X17:X44">IF(W17,CONCATENATE(" ",Z17,", "),"")</f>
      </c>
      <c r="Y17" s="47"/>
      <c r="Z17" s="24" t="s">
        <v>49</v>
      </c>
      <c r="AA17" s="71"/>
      <c r="AB17" s="64">
        <f aca="true" t="shared" si="3" ref="AB17:AB60">IF(AA17,CONCATENATE(" ",AD17,", "),"")</f>
      </c>
      <c r="AC17" s="47">
        <f t="shared" si="0"/>
      </c>
      <c r="AD17" s="24" t="s">
        <v>114</v>
      </c>
      <c r="AE17" s="32"/>
    </row>
    <row r="18" spans="1:31" ht="15.75" customHeight="1">
      <c r="A18" s="16">
        <v>2</v>
      </c>
      <c r="B18" s="17"/>
      <c r="C18" s="17"/>
      <c r="D18" s="17"/>
      <c r="E18" s="18"/>
      <c r="F18" s="111"/>
      <c r="G18" s="112"/>
      <c r="H18" s="112"/>
      <c r="I18" s="113"/>
      <c r="J18" s="8"/>
      <c r="K18" t="str">
        <f aca="true" t="shared" si="4" ref="K18:K56">CONCATENATE(B18," ",C18," ",D18)</f>
        <v>  </v>
      </c>
      <c r="L18" s="67">
        <f aca="true" t="shared" si="5" ref="L18:L56">E18</f>
        <v>0</v>
      </c>
      <c r="M18">
        <f aca="true" t="shared" si="6" ref="M18:M56">F18</f>
        <v>0</v>
      </c>
      <c r="S18" s="62"/>
      <c r="T18" s="61">
        <f t="shared" si="1"/>
      </c>
      <c r="U18" s="44"/>
      <c r="V18" s="25" t="s">
        <v>15</v>
      </c>
      <c r="W18" s="64"/>
      <c r="X18" s="65">
        <f t="shared" si="2"/>
      </c>
      <c r="Y18" s="46"/>
      <c r="Z18" s="25" t="s">
        <v>50</v>
      </c>
      <c r="AA18" s="71"/>
      <c r="AB18" s="64">
        <f t="shared" si="3"/>
      </c>
      <c r="AC18" s="46">
        <f t="shared" si="0"/>
      </c>
      <c r="AD18" s="25" t="s">
        <v>76</v>
      </c>
      <c r="AE18" s="32"/>
    </row>
    <row r="19" spans="1:31" ht="15.75" customHeight="1">
      <c r="A19" s="16">
        <v>3</v>
      </c>
      <c r="B19" s="17"/>
      <c r="C19" s="17"/>
      <c r="D19" s="17"/>
      <c r="E19" s="18"/>
      <c r="F19" s="111"/>
      <c r="G19" s="112"/>
      <c r="H19" s="112"/>
      <c r="I19" s="113"/>
      <c r="J19" s="8"/>
      <c r="K19" t="str">
        <f t="shared" si="4"/>
        <v>  </v>
      </c>
      <c r="L19" s="67">
        <f t="shared" si="5"/>
        <v>0</v>
      </c>
      <c r="M19">
        <f t="shared" si="6"/>
        <v>0</v>
      </c>
      <c r="S19" s="62"/>
      <c r="T19" s="61">
        <f t="shared" si="1"/>
      </c>
      <c r="U19" s="45"/>
      <c r="V19" s="24" t="s">
        <v>16</v>
      </c>
      <c r="W19" s="64"/>
      <c r="X19" s="65">
        <f t="shared" si="2"/>
      </c>
      <c r="Y19" s="47"/>
      <c r="Z19" s="24" t="s">
        <v>51</v>
      </c>
      <c r="AA19" s="71"/>
      <c r="AB19" s="64">
        <f t="shared" si="3"/>
      </c>
      <c r="AC19" s="47">
        <f t="shared" si="0"/>
      </c>
      <c r="AD19" s="24" t="s">
        <v>117</v>
      </c>
      <c r="AE19" s="32"/>
    </row>
    <row r="20" spans="1:31" ht="15.75" customHeight="1">
      <c r="A20" s="16">
        <v>4</v>
      </c>
      <c r="B20" s="17"/>
      <c r="C20" s="17"/>
      <c r="D20" s="17"/>
      <c r="E20" s="18"/>
      <c r="F20" s="111"/>
      <c r="G20" s="112"/>
      <c r="H20" s="112"/>
      <c r="I20" s="113"/>
      <c r="J20" s="8"/>
      <c r="K20" t="str">
        <f t="shared" si="4"/>
        <v>  </v>
      </c>
      <c r="L20" s="67">
        <f t="shared" si="5"/>
        <v>0</v>
      </c>
      <c r="M20">
        <f t="shared" si="6"/>
        <v>0</v>
      </c>
      <c r="S20" s="62"/>
      <c r="T20" s="61">
        <f t="shared" si="1"/>
      </c>
      <c r="U20" s="44"/>
      <c r="V20" s="25" t="s">
        <v>17</v>
      </c>
      <c r="W20" s="64"/>
      <c r="X20" s="65">
        <f t="shared" si="2"/>
      </c>
      <c r="Y20" s="46"/>
      <c r="Z20" s="25" t="s">
        <v>52</v>
      </c>
      <c r="AA20" s="71"/>
      <c r="AB20" s="64">
        <f t="shared" si="3"/>
      </c>
      <c r="AC20" s="46">
        <f t="shared" si="0"/>
      </c>
      <c r="AD20" s="25" t="s">
        <v>78</v>
      </c>
      <c r="AE20" s="32"/>
    </row>
    <row r="21" spans="1:31" ht="15.75" customHeight="1">
      <c r="A21" s="16">
        <v>5</v>
      </c>
      <c r="B21" s="17"/>
      <c r="C21" s="17"/>
      <c r="D21" s="17"/>
      <c r="E21" s="18"/>
      <c r="F21" s="111"/>
      <c r="G21" s="112"/>
      <c r="H21" s="112"/>
      <c r="I21" s="113"/>
      <c r="J21" s="8"/>
      <c r="K21" t="str">
        <f t="shared" si="4"/>
        <v>  </v>
      </c>
      <c r="L21" s="67">
        <f t="shared" si="5"/>
        <v>0</v>
      </c>
      <c r="M21">
        <f t="shared" si="6"/>
        <v>0</v>
      </c>
      <c r="S21" s="62"/>
      <c r="T21" s="61">
        <f t="shared" si="1"/>
      </c>
      <c r="U21" s="45"/>
      <c r="V21" s="24" t="s">
        <v>18</v>
      </c>
      <c r="W21" s="64"/>
      <c r="X21" s="65">
        <f t="shared" si="2"/>
      </c>
      <c r="Y21" s="47"/>
      <c r="Z21" s="24" t="s">
        <v>54</v>
      </c>
      <c r="AA21" s="71"/>
      <c r="AB21" s="64">
        <f t="shared" si="3"/>
      </c>
      <c r="AC21" s="47">
        <f t="shared" si="0"/>
      </c>
      <c r="AD21" s="24" t="s">
        <v>77</v>
      </c>
      <c r="AE21" s="32"/>
    </row>
    <row r="22" spans="1:31" ht="15.75" customHeight="1">
      <c r="A22" s="16">
        <v>6</v>
      </c>
      <c r="B22" s="17"/>
      <c r="C22" s="17"/>
      <c r="D22" s="17"/>
      <c r="E22" s="18"/>
      <c r="F22" s="111"/>
      <c r="G22" s="112"/>
      <c r="H22" s="112"/>
      <c r="I22" s="113"/>
      <c r="J22" s="8"/>
      <c r="K22" t="str">
        <f t="shared" si="4"/>
        <v>  </v>
      </c>
      <c r="L22" s="67">
        <f t="shared" si="5"/>
        <v>0</v>
      </c>
      <c r="M22">
        <f t="shared" si="6"/>
        <v>0</v>
      </c>
      <c r="S22" s="62"/>
      <c r="T22" s="61">
        <f t="shared" si="1"/>
      </c>
      <c r="U22" s="44"/>
      <c r="V22" s="25" t="s">
        <v>19</v>
      </c>
      <c r="W22" s="64"/>
      <c r="X22" s="65">
        <f t="shared" si="2"/>
      </c>
      <c r="Y22" s="46"/>
      <c r="Z22" s="25" t="s">
        <v>53</v>
      </c>
      <c r="AA22" s="71"/>
      <c r="AB22" s="64">
        <f t="shared" si="3"/>
      </c>
      <c r="AC22" s="46">
        <f t="shared" si="0"/>
      </c>
      <c r="AD22" s="25" t="s">
        <v>79</v>
      </c>
      <c r="AE22" s="32"/>
    </row>
    <row r="23" spans="1:31" ht="15.75" customHeight="1">
      <c r="A23" s="10">
        <v>7</v>
      </c>
      <c r="B23" s="13"/>
      <c r="C23" s="13"/>
      <c r="D23" s="17"/>
      <c r="E23" s="18"/>
      <c r="F23" s="111"/>
      <c r="G23" s="112"/>
      <c r="H23" s="112"/>
      <c r="I23" s="113"/>
      <c r="J23" s="8"/>
      <c r="K23" t="str">
        <f t="shared" si="4"/>
        <v>  </v>
      </c>
      <c r="L23" s="67">
        <f t="shared" si="5"/>
        <v>0</v>
      </c>
      <c r="M23">
        <f t="shared" si="6"/>
        <v>0</v>
      </c>
      <c r="S23" s="62"/>
      <c r="T23" s="61">
        <f t="shared" si="1"/>
      </c>
      <c r="U23" s="45"/>
      <c r="V23" s="24" t="s">
        <v>20</v>
      </c>
      <c r="W23" s="64"/>
      <c r="X23" s="65">
        <f t="shared" si="2"/>
      </c>
      <c r="Y23" s="47"/>
      <c r="Z23" s="24" t="s">
        <v>55</v>
      </c>
      <c r="AA23" s="71"/>
      <c r="AB23" s="64">
        <f t="shared" si="3"/>
      </c>
      <c r="AC23" s="47">
        <f t="shared" si="0"/>
      </c>
      <c r="AD23" s="24" t="s">
        <v>81</v>
      </c>
      <c r="AE23" s="32"/>
    </row>
    <row r="24" spans="1:31" ht="15.75" customHeight="1">
      <c r="A24" s="10">
        <v>8</v>
      </c>
      <c r="B24" s="13"/>
      <c r="C24" s="13"/>
      <c r="D24" s="17"/>
      <c r="E24" s="18"/>
      <c r="F24" s="111"/>
      <c r="G24" s="112"/>
      <c r="H24" s="112"/>
      <c r="I24" s="113"/>
      <c r="J24" s="8"/>
      <c r="K24" t="str">
        <f t="shared" si="4"/>
        <v>  </v>
      </c>
      <c r="L24" s="67">
        <f t="shared" si="5"/>
        <v>0</v>
      </c>
      <c r="M24">
        <f t="shared" si="6"/>
        <v>0</v>
      </c>
      <c r="S24" s="62"/>
      <c r="T24" s="61">
        <f t="shared" si="1"/>
      </c>
      <c r="U24" s="44"/>
      <c r="V24" s="25" t="s">
        <v>21</v>
      </c>
      <c r="W24" s="64"/>
      <c r="X24" s="65">
        <f t="shared" si="2"/>
      </c>
      <c r="Y24" s="46"/>
      <c r="Z24" s="25" t="s">
        <v>56</v>
      </c>
      <c r="AA24" s="71"/>
      <c r="AB24" s="64">
        <f t="shared" si="3"/>
      </c>
      <c r="AC24" s="46">
        <f t="shared" si="0"/>
      </c>
      <c r="AD24" s="25" t="s">
        <v>82</v>
      </c>
      <c r="AE24" s="32"/>
    </row>
    <row r="25" spans="1:31" ht="15.75" customHeight="1">
      <c r="A25" s="10">
        <v>9</v>
      </c>
      <c r="B25" s="13"/>
      <c r="C25" s="13"/>
      <c r="D25" s="17"/>
      <c r="E25" s="18"/>
      <c r="F25" s="111"/>
      <c r="G25" s="112"/>
      <c r="H25" s="112"/>
      <c r="I25" s="113"/>
      <c r="J25" s="8"/>
      <c r="K25" t="str">
        <f t="shared" si="4"/>
        <v>  </v>
      </c>
      <c r="L25" s="67">
        <f t="shared" si="5"/>
        <v>0</v>
      </c>
      <c r="M25">
        <f t="shared" si="6"/>
        <v>0</v>
      </c>
      <c r="S25" s="62"/>
      <c r="T25" s="61">
        <f t="shared" si="1"/>
      </c>
      <c r="U25" s="45"/>
      <c r="V25" s="24" t="s">
        <v>22</v>
      </c>
      <c r="W25" s="64"/>
      <c r="X25" s="65">
        <f t="shared" si="2"/>
      </c>
      <c r="Y25" s="47"/>
      <c r="Z25" s="24" t="s">
        <v>57</v>
      </c>
      <c r="AA25" s="71"/>
      <c r="AB25" s="64">
        <f t="shared" si="3"/>
      </c>
      <c r="AC25" s="47">
        <f t="shared" si="0"/>
      </c>
      <c r="AD25" s="24" t="s">
        <v>80</v>
      </c>
      <c r="AE25" s="32"/>
    </row>
    <row r="26" spans="1:31" ht="15.75" customHeight="1">
      <c r="A26" s="10">
        <v>10</v>
      </c>
      <c r="B26" s="13"/>
      <c r="C26" s="13"/>
      <c r="D26" s="17"/>
      <c r="E26" s="18"/>
      <c r="F26" s="111"/>
      <c r="G26" s="112"/>
      <c r="H26" s="112"/>
      <c r="I26" s="113"/>
      <c r="J26" s="8"/>
      <c r="K26" t="str">
        <f t="shared" si="4"/>
        <v>  </v>
      </c>
      <c r="L26" s="67">
        <f t="shared" si="5"/>
        <v>0</v>
      </c>
      <c r="M26">
        <f t="shared" si="6"/>
        <v>0</v>
      </c>
      <c r="S26" s="62"/>
      <c r="T26" s="61">
        <f t="shared" si="1"/>
      </c>
      <c r="U26" s="44"/>
      <c r="V26" s="25" t="s">
        <v>23</v>
      </c>
      <c r="W26" s="64"/>
      <c r="X26" s="65">
        <f t="shared" si="2"/>
      </c>
      <c r="Y26" s="46"/>
      <c r="Z26" s="25" t="s">
        <v>58</v>
      </c>
      <c r="AA26" s="71"/>
      <c r="AB26" s="64">
        <f t="shared" si="3"/>
      </c>
      <c r="AC26" s="46">
        <f t="shared" si="0"/>
      </c>
      <c r="AD26" s="25" t="s">
        <v>115</v>
      </c>
      <c r="AE26" s="32"/>
    </row>
    <row r="27" spans="1:31" ht="15.75" customHeight="1">
      <c r="A27" s="10">
        <v>11</v>
      </c>
      <c r="B27" s="13"/>
      <c r="C27" s="13"/>
      <c r="D27" s="17"/>
      <c r="E27" s="18"/>
      <c r="F27" s="111"/>
      <c r="G27" s="112"/>
      <c r="H27" s="112"/>
      <c r="I27" s="113"/>
      <c r="J27" s="8"/>
      <c r="K27" t="str">
        <f t="shared" si="4"/>
        <v>  </v>
      </c>
      <c r="L27" s="67">
        <f t="shared" si="5"/>
        <v>0</v>
      </c>
      <c r="M27">
        <f t="shared" si="6"/>
        <v>0</v>
      </c>
      <c r="S27" s="62"/>
      <c r="T27" s="61">
        <f t="shared" si="1"/>
      </c>
      <c r="U27" s="45"/>
      <c r="V27" s="24" t="s">
        <v>24</v>
      </c>
      <c r="W27" s="64"/>
      <c r="X27" s="65">
        <f t="shared" si="2"/>
      </c>
      <c r="Y27" s="47"/>
      <c r="Z27" s="24" t="s">
        <v>59</v>
      </c>
      <c r="AA27" s="71"/>
      <c r="AB27" s="64">
        <f t="shared" si="3"/>
      </c>
      <c r="AC27" s="47">
        <f t="shared" si="0"/>
      </c>
      <c r="AD27" s="24" t="s">
        <v>83</v>
      </c>
      <c r="AE27" s="32"/>
    </row>
    <row r="28" spans="1:31" ht="15.75" customHeight="1">
      <c r="A28" s="10">
        <v>12</v>
      </c>
      <c r="B28" s="13"/>
      <c r="C28" s="13"/>
      <c r="D28" s="17"/>
      <c r="E28" s="18"/>
      <c r="F28" s="111"/>
      <c r="G28" s="112"/>
      <c r="H28" s="112"/>
      <c r="I28" s="113"/>
      <c r="J28" s="8"/>
      <c r="K28" t="str">
        <f t="shared" si="4"/>
        <v>  </v>
      </c>
      <c r="L28" s="67">
        <f t="shared" si="5"/>
        <v>0</v>
      </c>
      <c r="M28">
        <f t="shared" si="6"/>
        <v>0</v>
      </c>
      <c r="S28" s="62"/>
      <c r="T28" s="61">
        <f t="shared" si="1"/>
      </c>
      <c r="U28" s="44"/>
      <c r="V28" s="25" t="s">
        <v>25</v>
      </c>
      <c r="W28" s="64"/>
      <c r="X28" s="65">
        <f t="shared" si="2"/>
      </c>
      <c r="Y28" s="46"/>
      <c r="Z28" s="25" t="s">
        <v>60</v>
      </c>
      <c r="AA28" s="71"/>
      <c r="AB28" s="64">
        <f t="shared" si="3"/>
      </c>
      <c r="AC28" s="46">
        <f t="shared" si="0"/>
      </c>
      <c r="AD28" s="25" t="s">
        <v>116</v>
      </c>
      <c r="AE28" s="32"/>
    </row>
    <row r="29" spans="1:31" ht="15.75" customHeight="1">
      <c r="A29" s="10">
        <v>13</v>
      </c>
      <c r="B29" s="13"/>
      <c r="C29" s="13"/>
      <c r="D29" s="17"/>
      <c r="E29" s="18"/>
      <c r="F29" s="111"/>
      <c r="G29" s="112"/>
      <c r="H29" s="112"/>
      <c r="I29" s="113"/>
      <c r="J29" s="8"/>
      <c r="K29" t="str">
        <f t="shared" si="4"/>
        <v>  </v>
      </c>
      <c r="L29" s="67">
        <f t="shared" si="5"/>
        <v>0</v>
      </c>
      <c r="M29">
        <f t="shared" si="6"/>
        <v>0</v>
      </c>
      <c r="S29" s="62"/>
      <c r="T29" s="61">
        <f t="shared" si="1"/>
      </c>
      <c r="U29" s="45"/>
      <c r="V29" s="24" t="s">
        <v>26</v>
      </c>
      <c r="W29" s="64"/>
      <c r="X29" s="65">
        <f t="shared" si="2"/>
      </c>
      <c r="Y29" s="47"/>
      <c r="Z29" s="24" t="s">
        <v>61</v>
      </c>
      <c r="AA29" s="71"/>
      <c r="AB29" s="64">
        <f t="shared" si="3"/>
      </c>
      <c r="AC29" s="47">
        <f t="shared" si="0"/>
      </c>
      <c r="AD29" s="24" t="s">
        <v>84</v>
      </c>
      <c r="AE29" s="32"/>
    </row>
    <row r="30" spans="1:31" ht="15.75" customHeight="1">
      <c r="A30" s="10">
        <v>14</v>
      </c>
      <c r="B30" s="13"/>
      <c r="C30" s="13"/>
      <c r="D30" s="17"/>
      <c r="E30" s="18"/>
      <c r="F30" s="111"/>
      <c r="G30" s="112"/>
      <c r="H30" s="112"/>
      <c r="I30" s="113"/>
      <c r="J30" s="8"/>
      <c r="K30" t="str">
        <f t="shared" si="4"/>
        <v>  </v>
      </c>
      <c r="L30" s="67">
        <f t="shared" si="5"/>
        <v>0</v>
      </c>
      <c r="M30">
        <f t="shared" si="6"/>
        <v>0</v>
      </c>
      <c r="S30" s="62"/>
      <c r="T30" s="61">
        <f t="shared" si="1"/>
      </c>
      <c r="U30" s="44"/>
      <c r="V30" s="25" t="s">
        <v>27</v>
      </c>
      <c r="W30" s="64"/>
      <c r="X30" s="65">
        <f t="shared" si="2"/>
      </c>
      <c r="Y30" s="46"/>
      <c r="Z30" s="25" t="s">
        <v>62</v>
      </c>
      <c r="AA30" s="71"/>
      <c r="AB30" s="64">
        <f t="shared" si="3"/>
      </c>
      <c r="AC30" s="46">
        <f t="shared" si="0"/>
      </c>
      <c r="AD30" s="25" t="s">
        <v>85</v>
      </c>
      <c r="AE30" s="32"/>
    </row>
    <row r="31" spans="1:31" ht="15.75" customHeight="1">
      <c r="A31" s="10">
        <v>15</v>
      </c>
      <c r="B31" s="13"/>
      <c r="C31" s="13"/>
      <c r="D31" s="17"/>
      <c r="E31" s="18"/>
      <c r="F31" s="111"/>
      <c r="G31" s="112"/>
      <c r="H31" s="112"/>
      <c r="I31" s="113"/>
      <c r="J31" s="8"/>
      <c r="K31" t="str">
        <f t="shared" si="4"/>
        <v>  </v>
      </c>
      <c r="L31" s="67">
        <f t="shared" si="5"/>
        <v>0</v>
      </c>
      <c r="M31">
        <f t="shared" si="6"/>
        <v>0</v>
      </c>
      <c r="S31" s="62"/>
      <c r="T31" s="61">
        <f t="shared" si="1"/>
      </c>
      <c r="U31" s="45"/>
      <c r="V31" s="24" t="s">
        <v>28</v>
      </c>
      <c r="W31" s="64"/>
      <c r="X31" s="65">
        <f t="shared" si="2"/>
      </c>
      <c r="Y31" s="47"/>
      <c r="Z31" s="24" t="s">
        <v>63</v>
      </c>
      <c r="AA31" s="71"/>
      <c r="AB31" s="64">
        <f t="shared" si="3"/>
      </c>
      <c r="AC31" s="47">
        <f t="shared" si="0"/>
      </c>
      <c r="AD31" s="24" t="s">
        <v>87</v>
      </c>
      <c r="AE31" s="32"/>
    </row>
    <row r="32" spans="1:31" ht="15.75" customHeight="1">
      <c r="A32" s="10">
        <v>16</v>
      </c>
      <c r="B32" s="13"/>
      <c r="C32" s="13"/>
      <c r="D32" s="17"/>
      <c r="E32" s="18"/>
      <c r="F32" s="111"/>
      <c r="G32" s="112"/>
      <c r="H32" s="112"/>
      <c r="I32" s="113"/>
      <c r="J32" s="8"/>
      <c r="K32" t="str">
        <f t="shared" si="4"/>
        <v>  </v>
      </c>
      <c r="L32" s="67">
        <f t="shared" si="5"/>
        <v>0</v>
      </c>
      <c r="M32">
        <f t="shared" si="6"/>
        <v>0</v>
      </c>
      <c r="S32" s="62"/>
      <c r="T32" s="61">
        <f t="shared" si="1"/>
      </c>
      <c r="U32" s="44"/>
      <c r="V32" s="25" t="s">
        <v>111</v>
      </c>
      <c r="W32" s="64"/>
      <c r="X32" s="65">
        <f t="shared" si="2"/>
      </c>
      <c r="Y32" s="46"/>
      <c r="Z32" s="25" t="s">
        <v>64</v>
      </c>
      <c r="AA32" s="71"/>
      <c r="AB32" s="64">
        <f t="shared" si="3"/>
      </c>
      <c r="AC32" s="46">
        <f t="shared" si="0"/>
      </c>
      <c r="AD32" s="25" t="s">
        <v>86</v>
      </c>
      <c r="AE32" s="32"/>
    </row>
    <row r="33" spans="1:31" ht="15.75" customHeight="1">
      <c r="A33" s="10">
        <v>17</v>
      </c>
      <c r="B33" s="13"/>
      <c r="C33" s="13"/>
      <c r="D33" s="17"/>
      <c r="E33" s="18"/>
      <c r="F33" s="111"/>
      <c r="G33" s="112"/>
      <c r="H33" s="112"/>
      <c r="I33" s="113"/>
      <c r="J33" s="8"/>
      <c r="K33" t="str">
        <f t="shared" si="4"/>
        <v>  </v>
      </c>
      <c r="L33" s="67">
        <f t="shared" si="5"/>
        <v>0</v>
      </c>
      <c r="M33">
        <f t="shared" si="6"/>
        <v>0</v>
      </c>
      <c r="S33" s="62"/>
      <c r="T33" s="61">
        <f t="shared" si="1"/>
      </c>
      <c r="U33" s="45"/>
      <c r="V33" s="24" t="s">
        <v>30</v>
      </c>
      <c r="W33" s="64"/>
      <c r="X33" s="65">
        <f t="shared" si="2"/>
      </c>
      <c r="Y33" s="47"/>
      <c r="Z33" s="24" t="s">
        <v>65</v>
      </c>
      <c r="AA33" s="71"/>
      <c r="AB33" s="64">
        <f t="shared" si="3"/>
      </c>
      <c r="AC33" s="47">
        <f t="shared" si="0"/>
      </c>
      <c r="AD33" s="24" t="s">
        <v>88</v>
      </c>
      <c r="AE33" s="32"/>
    </row>
    <row r="34" spans="1:31" ht="15.75" customHeight="1">
      <c r="A34" s="10">
        <v>18</v>
      </c>
      <c r="B34" s="13"/>
      <c r="C34" s="13"/>
      <c r="D34" s="17"/>
      <c r="E34" s="18"/>
      <c r="F34" s="111"/>
      <c r="G34" s="112"/>
      <c r="H34" s="112"/>
      <c r="I34" s="113"/>
      <c r="J34" s="8"/>
      <c r="K34" t="str">
        <f t="shared" si="4"/>
        <v>  </v>
      </c>
      <c r="L34" s="67">
        <f t="shared" si="5"/>
        <v>0</v>
      </c>
      <c r="M34">
        <f t="shared" si="6"/>
        <v>0</v>
      </c>
      <c r="S34" s="62"/>
      <c r="T34" s="61">
        <f t="shared" si="1"/>
      </c>
      <c r="U34" s="44"/>
      <c r="V34" s="25" t="s">
        <v>29</v>
      </c>
      <c r="W34" s="64"/>
      <c r="X34" s="65">
        <f t="shared" si="2"/>
      </c>
      <c r="Y34" s="46"/>
      <c r="Z34" s="25" t="s">
        <v>113</v>
      </c>
      <c r="AA34" s="71"/>
      <c r="AB34" s="64">
        <f t="shared" si="3"/>
      </c>
      <c r="AC34" s="46">
        <f t="shared" si="0"/>
      </c>
      <c r="AD34" s="25" t="s">
        <v>118</v>
      </c>
      <c r="AE34" s="32"/>
    </row>
    <row r="35" spans="1:31" ht="15.75" customHeight="1">
      <c r="A35" s="10">
        <v>19</v>
      </c>
      <c r="B35" s="13"/>
      <c r="C35" s="13"/>
      <c r="D35" s="17"/>
      <c r="E35" s="18"/>
      <c r="F35" s="111"/>
      <c r="G35" s="112"/>
      <c r="H35" s="112"/>
      <c r="I35" s="113"/>
      <c r="J35" s="8"/>
      <c r="K35" t="str">
        <f t="shared" si="4"/>
        <v>  </v>
      </c>
      <c r="L35" s="67">
        <f t="shared" si="5"/>
        <v>0</v>
      </c>
      <c r="M35">
        <f t="shared" si="6"/>
        <v>0</v>
      </c>
      <c r="S35" s="62"/>
      <c r="T35" s="61">
        <f t="shared" si="1"/>
      </c>
      <c r="U35" s="45"/>
      <c r="V35" s="24" t="s">
        <v>31</v>
      </c>
      <c r="W35" s="64"/>
      <c r="X35" s="65">
        <f t="shared" si="2"/>
      </c>
      <c r="Y35" s="47"/>
      <c r="Z35" s="24" t="s">
        <v>66</v>
      </c>
      <c r="AA35" s="71"/>
      <c r="AB35" s="64">
        <f t="shared" si="3"/>
      </c>
      <c r="AC35" s="47">
        <f t="shared" si="0"/>
      </c>
      <c r="AD35" s="24" t="s">
        <v>89</v>
      </c>
      <c r="AE35" s="32"/>
    </row>
    <row r="36" spans="1:31" ht="15.75" customHeight="1">
      <c r="A36" s="10">
        <v>20</v>
      </c>
      <c r="B36" s="13"/>
      <c r="C36" s="13"/>
      <c r="D36" s="17"/>
      <c r="E36" s="18"/>
      <c r="F36" s="111"/>
      <c r="G36" s="112"/>
      <c r="H36" s="112"/>
      <c r="I36" s="113"/>
      <c r="J36" s="8"/>
      <c r="K36" t="str">
        <f t="shared" si="4"/>
        <v>  </v>
      </c>
      <c r="L36" s="67">
        <f t="shared" si="5"/>
        <v>0</v>
      </c>
      <c r="M36">
        <f t="shared" si="6"/>
        <v>0</v>
      </c>
      <c r="S36" s="62"/>
      <c r="T36" s="61">
        <f t="shared" si="1"/>
      </c>
      <c r="U36" s="44"/>
      <c r="V36" s="25" t="s">
        <v>32</v>
      </c>
      <c r="W36" s="64"/>
      <c r="X36" s="65">
        <f t="shared" si="2"/>
      </c>
      <c r="Y36" s="46"/>
      <c r="Z36" s="25" t="s">
        <v>67</v>
      </c>
      <c r="AA36" s="71"/>
      <c r="AB36" s="64">
        <f t="shared" si="3"/>
      </c>
      <c r="AC36" s="46">
        <f t="shared" si="0"/>
      </c>
      <c r="AD36" s="25" t="s">
        <v>124</v>
      </c>
      <c r="AE36" s="32"/>
    </row>
    <row r="37" spans="1:31" ht="15.75" customHeight="1">
      <c r="A37" s="10">
        <v>21</v>
      </c>
      <c r="B37" s="13"/>
      <c r="C37" s="13"/>
      <c r="D37" s="17"/>
      <c r="E37" s="18"/>
      <c r="F37" s="111"/>
      <c r="G37" s="112"/>
      <c r="H37" s="112"/>
      <c r="I37" s="113"/>
      <c r="J37" s="8"/>
      <c r="K37" t="str">
        <f t="shared" si="4"/>
        <v>  </v>
      </c>
      <c r="L37" s="67">
        <f t="shared" si="5"/>
        <v>0</v>
      </c>
      <c r="M37">
        <f t="shared" si="6"/>
        <v>0</v>
      </c>
      <c r="S37" s="62"/>
      <c r="T37" s="61">
        <f t="shared" si="1"/>
      </c>
      <c r="U37" s="45"/>
      <c r="V37" s="24" t="s">
        <v>33</v>
      </c>
      <c r="W37" s="64"/>
      <c r="X37" s="65">
        <f t="shared" si="2"/>
      </c>
      <c r="Y37" s="47"/>
      <c r="Z37" s="24" t="s">
        <v>68</v>
      </c>
      <c r="AA37" s="71"/>
      <c r="AB37" s="64">
        <f t="shared" si="3"/>
      </c>
      <c r="AC37" s="47">
        <f t="shared" si="0"/>
      </c>
      <c r="AD37" s="24" t="s">
        <v>125</v>
      </c>
      <c r="AE37" s="32"/>
    </row>
    <row r="38" spans="1:31" ht="15.75" customHeight="1">
      <c r="A38" s="10">
        <v>22</v>
      </c>
      <c r="B38" s="13"/>
      <c r="C38" s="13"/>
      <c r="D38" s="17"/>
      <c r="E38" s="18"/>
      <c r="F38" s="111"/>
      <c r="G38" s="112"/>
      <c r="H38" s="112"/>
      <c r="I38" s="113"/>
      <c r="J38" s="8"/>
      <c r="K38" t="str">
        <f t="shared" si="4"/>
        <v>  </v>
      </c>
      <c r="L38" s="67">
        <f t="shared" si="5"/>
        <v>0</v>
      </c>
      <c r="M38">
        <f t="shared" si="6"/>
        <v>0</v>
      </c>
      <c r="S38" s="62"/>
      <c r="T38" s="61">
        <f t="shared" si="1"/>
      </c>
      <c r="U38" s="44"/>
      <c r="V38" s="25" t="s">
        <v>34</v>
      </c>
      <c r="W38" s="64"/>
      <c r="X38" s="65">
        <f t="shared" si="2"/>
      </c>
      <c r="Y38" s="46"/>
      <c r="Z38" s="25" t="s">
        <v>69</v>
      </c>
      <c r="AA38" s="71"/>
      <c r="AB38" s="64">
        <f t="shared" si="3"/>
      </c>
      <c r="AC38" s="46">
        <f t="shared" si="0"/>
      </c>
      <c r="AD38" s="25" t="s">
        <v>90</v>
      </c>
      <c r="AE38" s="32"/>
    </row>
    <row r="39" spans="1:31" ht="15.75" customHeight="1">
      <c r="A39" s="10">
        <v>23</v>
      </c>
      <c r="B39" s="13"/>
      <c r="C39" s="13"/>
      <c r="D39" s="17"/>
      <c r="E39" s="18"/>
      <c r="F39" s="111"/>
      <c r="G39" s="112"/>
      <c r="H39" s="112"/>
      <c r="I39" s="113"/>
      <c r="J39" s="8"/>
      <c r="K39" t="str">
        <f t="shared" si="4"/>
        <v>  </v>
      </c>
      <c r="L39" s="67">
        <f t="shared" si="5"/>
        <v>0</v>
      </c>
      <c r="M39">
        <f t="shared" si="6"/>
        <v>0</v>
      </c>
      <c r="S39" s="62"/>
      <c r="T39" s="61">
        <f t="shared" si="1"/>
      </c>
      <c r="U39" s="45"/>
      <c r="V39" s="24" t="s">
        <v>35</v>
      </c>
      <c r="W39" s="64"/>
      <c r="X39" s="65">
        <f t="shared" si="2"/>
      </c>
      <c r="Y39" s="47"/>
      <c r="Z39" s="24" t="s">
        <v>70</v>
      </c>
      <c r="AA39" s="71"/>
      <c r="AB39" s="64">
        <f t="shared" si="3"/>
      </c>
      <c r="AC39" s="47">
        <f t="shared" si="0"/>
      </c>
      <c r="AD39" s="24" t="s">
        <v>91</v>
      </c>
      <c r="AE39" s="32"/>
    </row>
    <row r="40" spans="1:31" ht="15.75" customHeight="1">
      <c r="A40" s="10">
        <v>24</v>
      </c>
      <c r="B40" s="13"/>
      <c r="C40" s="13"/>
      <c r="D40" s="17"/>
      <c r="E40" s="18"/>
      <c r="F40" s="111"/>
      <c r="G40" s="112"/>
      <c r="H40" s="112"/>
      <c r="I40" s="113"/>
      <c r="J40" s="8"/>
      <c r="K40" t="str">
        <f t="shared" si="4"/>
        <v>  </v>
      </c>
      <c r="L40" s="67">
        <f t="shared" si="5"/>
        <v>0</v>
      </c>
      <c r="M40">
        <f t="shared" si="6"/>
        <v>0</v>
      </c>
      <c r="S40" s="62"/>
      <c r="T40" s="61">
        <f t="shared" si="1"/>
      </c>
      <c r="U40" s="44"/>
      <c r="V40" s="25" t="s">
        <v>36</v>
      </c>
      <c r="W40" s="64"/>
      <c r="X40" s="65">
        <f t="shared" si="2"/>
      </c>
      <c r="Y40" s="46"/>
      <c r="Z40" s="25" t="s">
        <v>71</v>
      </c>
      <c r="AA40" s="71"/>
      <c r="AB40" s="64">
        <f t="shared" si="3"/>
      </c>
      <c r="AC40" s="46">
        <f t="shared" si="0"/>
      </c>
      <c r="AD40" s="25" t="s">
        <v>119</v>
      </c>
      <c r="AE40" s="32"/>
    </row>
    <row r="41" spans="1:31" ht="15.75" customHeight="1">
      <c r="A41" s="10">
        <v>25</v>
      </c>
      <c r="B41" s="13"/>
      <c r="C41" s="13"/>
      <c r="D41" s="17"/>
      <c r="E41" s="18"/>
      <c r="F41" s="111"/>
      <c r="G41" s="112"/>
      <c r="H41" s="112"/>
      <c r="I41" s="113"/>
      <c r="J41" s="8"/>
      <c r="K41" t="str">
        <f t="shared" si="4"/>
        <v>  </v>
      </c>
      <c r="L41" s="67">
        <f t="shared" si="5"/>
        <v>0</v>
      </c>
      <c r="M41">
        <f t="shared" si="6"/>
        <v>0</v>
      </c>
      <c r="S41" s="62"/>
      <c r="T41" s="61">
        <f t="shared" si="1"/>
      </c>
      <c r="U41" s="45"/>
      <c r="V41" s="24" t="s">
        <v>40</v>
      </c>
      <c r="W41" s="64"/>
      <c r="X41" s="65">
        <f t="shared" si="2"/>
      </c>
      <c r="Y41" s="47"/>
      <c r="Z41" s="24" t="s">
        <v>72</v>
      </c>
      <c r="AA41" s="71"/>
      <c r="AB41" s="64">
        <f t="shared" si="3"/>
      </c>
      <c r="AC41" s="47">
        <f t="shared" si="0"/>
      </c>
      <c r="AD41" s="24" t="s">
        <v>108</v>
      </c>
      <c r="AE41" s="32"/>
    </row>
    <row r="42" spans="1:31" ht="15.75" customHeight="1">
      <c r="A42" s="10">
        <v>26</v>
      </c>
      <c r="B42" s="13"/>
      <c r="C42" s="13"/>
      <c r="D42" s="17"/>
      <c r="E42" s="18"/>
      <c r="F42" s="111"/>
      <c r="G42" s="112"/>
      <c r="H42" s="112"/>
      <c r="I42" s="113"/>
      <c r="J42" s="8"/>
      <c r="K42" t="str">
        <f t="shared" si="4"/>
        <v>  </v>
      </c>
      <c r="L42" s="67">
        <f t="shared" si="5"/>
        <v>0</v>
      </c>
      <c r="M42">
        <f t="shared" si="6"/>
        <v>0</v>
      </c>
      <c r="S42" s="62"/>
      <c r="T42" s="61">
        <f t="shared" si="1"/>
      </c>
      <c r="U42" s="44"/>
      <c r="V42" s="25" t="s">
        <v>37</v>
      </c>
      <c r="W42" s="64"/>
      <c r="X42" s="65">
        <f t="shared" si="2"/>
      </c>
      <c r="Y42" s="46"/>
      <c r="Z42" s="25" t="s">
        <v>112</v>
      </c>
      <c r="AA42" s="71"/>
      <c r="AB42" s="64">
        <f t="shared" si="3"/>
      </c>
      <c r="AC42" s="46">
        <f t="shared" si="0"/>
      </c>
      <c r="AD42" s="25" t="s">
        <v>92</v>
      </c>
      <c r="AE42" s="32"/>
    </row>
    <row r="43" spans="1:31" ht="15.75" customHeight="1">
      <c r="A43" s="10">
        <v>27</v>
      </c>
      <c r="B43" s="13"/>
      <c r="C43" s="13"/>
      <c r="D43" s="17"/>
      <c r="E43" s="18"/>
      <c r="F43" s="111"/>
      <c r="G43" s="112"/>
      <c r="H43" s="112"/>
      <c r="I43" s="113"/>
      <c r="J43" s="8"/>
      <c r="K43" t="str">
        <f t="shared" si="4"/>
        <v>  </v>
      </c>
      <c r="L43" s="67">
        <f t="shared" si="5"/>
        <v>0</v>
      </c>
      <c r="M43">
        <f t="shared" si="6"/>
        <v>0</v>
      </c>
      <c r="S43" s="62"/>
      <c r="T43" s="61">
        <f t="shared" si="1"/>
      </c>
      <c r="U43" s="45"/>
      <c r="V43" s="24" t="s">
        <v>38</v>
      </c>
      <c r="W43" s="64"/>
      <c r="X43" s="65">
        <f t="shared" si="2"/>
      </c>
      <c r="Y43" s="47"/>
      <c r="Z43" s="24" t="s">
        <v>73</v>
      </c>
      <c r="AA43" s="71"/>
      <c r="AB43" s="64">
        <f t="shared" si="3"/>
      </c>
      <c r="AC43" s="47">
        <f t="shared" si="0"/>
      </c>
      <c r="AD43" s="24" t="s">
        <v>93</v>
      </c>
      <c r="AE43" s="32"/>
    </row>
    <row r="44" spans="1:31" ht="15.75" customHeight="1">
      <c r="A44" s="10">
        <v>28</v>
      </c>
      <c r="B44" s="13"/>
      <c r="C44" s="13"/>
      <c r="D44" s="17"/>
      <c r="E44" s="18"/>
      <c r="F44" s="111"/>
      <c r="G44" s="112"/>
      <c r="H44" s="112"/>
      <c r="I44" s="113"/>
      <c r="J44" s="8"/>
      <c r="K44" t="str">
        <f t="shared" si="4"/>
        <v>  </v>
      </c>
      <c r="L44" s="67">
        <f t="shared" si="5"/>
        <v>0</v>
      </c>
      <c r="M44">
        <f t="shared" si="6"/>
        <v>0</v>
      </c>
      <c r="S44" s="62"/>
      <c r="T44" s="61">
        <f t="shared" si="1"/>
      </c>
      <c r="U44" s="44"/>
      <c r="V44" s="25" t="s">
        <v>39</v>
      </c>
      <c r="W44" s="64"/>
      <c r="X44" s="65">
        <f t="shared" si="2"/>
      </c>
      <c r="Y44" s="46"/>
      <c r="Z44" s="25" t="s">
        <v>74</v>
      </c>
      <c r="AA44" s="71"/>
      <c r="AB44" s="64">
        <f t="shared" si="3"/>
      </c>
      <c r="AC44" s="46">
        <f t="shared" si="0"/>
      </c>
      <c r="AD44" s="25" t="s">
        <v>94</v>
      </c>
      <c r="AE44" s="32"/>
    </row>
    <row r="45" spans="1:31" ht="15.75" customHeight="1">
      <c r="A45" s="10">
        <v>29</v>
      </c>
      <c r="B45" s="13"/>
      <c r="C45" s="13"/>
      <c r="D45" s="17"/>
      <c r="E45" s="18"/>
      <c r="F45" s="111"/>
      <c r="G45" s="112"/>
      <c r="H45" s="112"/>
      <c r="I45" s="113"/>
      <c r="J45" s="8"/>
      <c r="K45" t="str">
        <f t="shared" si="4"/>
        <v>  </v>
      </c>
      <c r="L45" s="67">
        <f t="shared" si="5"/>
        <v>0</v>
      </c>
      <c r="M45">
        <f t="shared" si="6"/>
        <v>0</v>
      </c>
      <c r="S45" s="62"/>
      <c r="T45" s="61">
        <f t="shared" si="1"/>
      </c>
      <c r="U45" s="45"/>
      <c r="V45" s="24" t="s">
        <v>41</v>
      </c>
      <c r="W45" s="66"/>
      <c r="X45" s="64">
        <f>CONCATENATE(X16,X17,X18,X19,X20,X21,X22,X23,X24,X25,X26,X27,X28,X29,X30,X31,X32,X33,X34,X35,X36,X37,X38,X39,X40,X41,X42,X43,X44)</f>
      </c>
      <c r="Y45" s="40"/>
      <c r="Z45" s="40"/>
      <c r="AA45" s="71"/>
      <c r="AB45" s="64">
        <f t="shared" si="3"/>
      </c>
      <c r="AC45" s="47">
        <f t="shared" si="0"/>
      </c>
      <c r="AD45" s="24" t="s">
        <v>126</v>
      </c>
      <c r="AE45" s="32"/>
    </row>
    <row r="46" spans="1:31" ht="15.75" customHeight="1">
      <c r="A46" s="10">
        <v>30</v>
      </c>
      <c r="B46" s="13"/>
      <c r="C46" s="13"/>
      <c r="D46" s="17"/>
      <c r="E46" s="18"/>
      <c r="F46" s="111"/>
      <c r="G46" s="112"/>
      <c r="H46" s="112"/>
      <c r="I46" s="113"/>
      <c r="J46" s="8"/>
      <c r="K46" t="str">
        <f t="shared" si="4"/>
        <v>  </v>
      </c>
      <c r="L46" s="67">
        <f t="shared" si="5"/>
        <v>0</v>
      </c>
      <c r="M46">
        <f t="shared" si="6"/>
        <v>0</v>
      </c>
      <c r="S46" s="62"/>
      <c r="T46" s="61">
        <f t="shared" si="1"/>
      </c>
      <c r="U46" s="44"/>
      <c r="V46" s="25" t="s">
        <v>43</v>
      </c>
      <c r="W46" s="66"/>
      <c r="X46" s="64"/>
      <c r="Y46" s="40"/>
      <c r="Z46" s="27"/>
      <c r="AA46" s="71"/>
      <c r="AB46" s="64">
        <f t="shared" si="3"/>
      </c>
      <c r="AC46" s="46">
        <f t="shared" si="0"/>
      </c>
      <c r="AD46" s="25" t="s">
        <v>120</v>
      </c>
      <c r="AE46" s="34"/>
    </row>
    <row r="47" spans="1:31" ht="15.75" customHeight="1">
      <c r="A47" s="10">
        <v>31</v>
      </c>
      <c r="B47" s="13"/>
      <c r="C47" s="13"/>
      <c r="D47" s="17"/>
      <c r="E47" s="18"/>
      <c r="F47" s="111"/>
      <c r="G47" s="112"/>
      <c r="H47" s="112"/>
      <c r="I47" s="113"/>
      <c r="J47" s="8"/>
      <c r="K47" t="str">
        <f t="shared" si="4"/>
        <v>  </v>
      </c>
      <c r="L47" s="67">
        <f t="shared" si="5"/>
        <v>0</v>
      </c>
      <c r="M47">
        <f t="shared" si="6"/>
        <v>0</v>
      </c>
      <c r="S47" s="62"/>
      <c r="T47" s="61">
        <f t="shared" si="1"/>
      </c>
      <c r="U47" s="45"/>
      <c r="V47" s="24" t="s">
        <v>42</v>
      </c>
      <c r="W47" s="27"/>
      <c r="X47" s="58">
        <v>30000</v>
      </c>
      <c r="Y47" s="40"/>
      <c r="Z47" s="27"/>
      <c r="AA47" s="71"/>
      <c r="AB47" s="64">
        <f t="shared" si="3"/>
      </c>
      <c r="AC47" s="47">
        <f t="shared" si="0"/>
      </c>
      <c r="AD47" s="28" t="s">
        <v>127</v>
      </c>
      <c r="AE47" s="34"/>
    </row>
    <row r="48" spans="1:31" ht="15.75" customHeight="1">
      <c r="A48" s="10">
        <v>32</v>
      </c>
      <c r="B48" s="13"/>
      <c r="C48" s="13"/>
      <c r="D48" s="17"/>
      <c r="E48" s="18"/>
      <c r="F48" s="111"/>
      <c r="G48" s="112"/>
      <c r="H48" s="112"/>
      <c r="I48" s="113"/>
      <c r="J48" s="8"/>
      <c r="K48" t="str">
        <f t="shared" si="4"/>
        <v>  </v>
      </c>
      <c r="L48" s="67">
        <f t="shared" si="5"/>
        <v>0</v>
      </c>
      <c r="M48">
        <f t="shared" si="6"/>
        <v>0</v>
      </c>
      <c r="S48" s="62"/>
      <c r="T48" s="61">
        <f t="shared" si="1"/>
      </c>
      <c r="U48" s="44"/>
      <c r="V48" s="25" t="s">
        <v>109</v>
      </c>
      <c r="W48" s="27"/>
      <c r="X48" s="58">
        <v>40000</v>
      </c>
      <c r="Y48" s="40"/>
      <c r="Z48" s="27"/>
      <c r="AA48" s="71"/>
      <c r="AB48" s="64">
        <f t="shared" si="3"/>
      </c>
      <c r="AC48" s="46">
        <f aca="true" t="shared" si="7" ref="AC48:AC60">IF(AA48,CONCATENATE(AD48," "),"")</f>
      </c>
      <c r="AD48" s="29" t="s">
        <v>121</v>
      </c>
      <c r="AE48" s="32"/>
    </row>
    <row r="49" spans="1:31" ht="15.75" customHeight="1">
      <c r="A49" s="10">
        <v>33</v>
      </c>
      <c r="B49" s="13"/>
      <c r="C49" s="13"/>
      <c r="D49" s="17"/>
      <c r="E49" s="18"/>
      <c r="F49" s="111"/>
      <c r="G49" s="112"/>
      <c r="H49" s="112"/>
      <c r="I49" s="113"/>
      <c r="J49" s="8"/>
      <c r="K49" t="str">
        <f t="shared" si="4"/>
        <v>  </v>
      </c>
      <c r="L49" s="67">
        <f t="shared" si="5"/>
        <v>0</v>
      </c>
      <c r="M49">
        <f t="shared" si="6"/>
        <v>0</v>
      </c>
      <c r="S49" s="62"/>
      <c r="T49" s="61">
        <f t="shared" si="1"/>
      </c>
      <c r="U49" s="45"/>
      <c r="V49" s="24" t="s">
        <v>44</v>
      </c>
      <c r="W49" s="35"/>
      <c r="X49" s="59">
        <v>50000</v>
      </c>
      <c r="Y49" s="41"/>
      <c r="Z49" s="27"/>
      <c r="AA49" s="72"/>
      <c r="AB49" s="64">
        <f t="shared" si="3"/>
      </c>
      <c r="AC49" s="47">
        <f t="shared" si="7"/>
      </c>
      <c r="AD49" s="24" t="s">
        <v>95</v>
      </c>
      <c r="AE49" s="32"/>
    </row>
    <row r="50" spans="1:31" ht="15.75" customHeight="1">
      <c r="A50" s="10">
        <v>34</v>
      </c>
      <c r="B50" s="13"/>
      <c r="C50" s="13"/>
      <c r="D50" s="17"/>
      <c r="E50" s="18"/>
      <c r="F50" s="111"/>
      <c r="G50" s="112"/>
      <c r="H50" s="112"/>
      <c r="I50" s="113"/>
      <c r="J50" s="8"/>
      <c r="K50" t="str">
        <f t="shared" si="4"/>
        <v>  </v>
      </c>
      <c r="L50" s="67">
        <f t="shared" si="5"/>
        <v>0</v>
      </c>
      <c r="M50">
        <f t="shared" si="6"/>
        <v>0</v>
      </c>
      <c r="S50" s="62"/>
      <c r="T50" s="61">
        <f t="shared" si="1"/>
      </c>
      <c r="U50" s="44"/>
      <c r="V50" s="25" t="s">
        <v>45</v>
      </c>
      <c r="W50" s="35"/>
      <c r="X50" s="41"/>
      <c r="Y50" s="41"/>
      <c r="Z50" s="35"/>
      <c r="AA50" s="72"/>
      <c r="AB50" s="64">
        <f t="shared" si="3"/>
      </c>
      <c r="AC50" s="46">
        <f t="shared" si="7"/>
      </c>
      <c r="AD50" s="25" t="s">
        <v>122</v>
      </c>
      <c r="AE50" s="32"/>
    </row>
    <row r="51" spans="1:31" ht="15.75" customHeight="1">
      <c r="A51" s="10">
        <v>35</v>
      </c>
      <c r="B51" s="13"/>
      <c r="C51" s="13"/>
      <c r="D51" s="17"/>
      <c r="E51" s="18"/>
      <c r="F51" s="111"/>
      <c r="G51" s="112"/>
      <c r="H51" s="112"/>
      <c r="I51" s="113"/>
      <c r="J51" s="8"/>
      <c r="K51" t="str">
        <f t="shared" si="4"/>
        <v>  </v>
      </c>
      <c r="L51" s="67">
        <f t="shared" si="5"/>
        <v>0</v>
      </c>
      <c r="M51">
        <f t="shared" si="6"/>
        <v>0</v>
      </c>
      <c r="S51" s="62"/>
      <c r="T51" s="61">
        <f t="shared" si="1"/>
      </c>
      <c r="U51" s="45"/>
      <c r="V51" s="24" t="s">
        <v>46</v>
      </c>
      <c r="W51" s="35"/>
      <c r="X51" s="35"/>
      <c r="Y51" s="35"/>
      <c r="Z51" s="35"/>
      <c r="AA51" s="72"/>
      <c r="AB51" s="64">
        <f t="shared" si="3"/>
      </c>
      <c r="AC51" s="47">
        <f t="shared" si="7"/>
      </c>
      <c r="AD51" s="24" t="s">
        <v>96</v>
      </c>
      <c r="AE51" s="32"/>
    </row>
    <row r="52" spans="1:31" ht="15.75" customHeight="1">
      <c r="A52" s="10">
        <v>36</v>
      </c>
      <c r="B52" s="13"/>
      <c r="C52" s="13"/>
      <c r="D52" s="17"/>
      <c r="E52" s="18"/>
      <c r="F52" s="111"/>
      <c r="G52" s="112"/>
      <c r="H52" s="112"/>
      <c r="I52" s="113"/>
      <c r="J52" s="8"/>
      <c r="K52" t="str">
        <f t="shared" si="4"/>
        <v>  </v>
      </c>
      <c r="L52" s="67">
        <f t="shared" si="5"/>
        <v>0</v>
      </c>
      <c r="M52">
        <f t="shared" si="6"/>
        <v>0</v>
      </c>
      <c r="S52" s="62"/>
      <c r="T52" s="61">
        <f t="shared" si="1"/>
      </c>
      <c r="U52" s="44"/>
      <c r="V52" s="25" t="s">
        <v>47</v>
      </c>
      <c r="W52" s="35"/>
      <c r="X52" s="35"/>
      <c r="Y52" s="35"/>
      <c r="Z52" s="35"/>
      <c r="AA52" s="72"/>
      <c r="AB52" s="64">
        <f t="shared" si="3"/>
      </c>
      <c r="AC52" s="46">
        <f t="shared" si="7"/>
      </c>
      <c r="AD52" s="25" t="s">
        <v>97</v>
      </c>
      <c r="AE52" s="32"/>
    </row>
    <row r="53" spans="1:31" ht="15.75" customHeight="1">
      <c r="A53" s="10">
        <v>37</v>
      </c>
      <c r="B53" s="13"/>
      <c r="C53" s="13"/>
      <c r="D53" s="17"/>
      <c r="E53" s="18"/>
      <c r="F53" s="111"/>
      <c r="G53" s="112"/>
      <c r="H53" s="112"/>
      <c r="I53" s="113"/>
      <c r="J53" s="8"/>
      <c r="K53" t="str">
        <f t="shared" si="4"/>
        <v>  </v>
      </c>
      <c r="L53" s="67">
        <f t="shared" si="5"/>
        <v>0</v>
      </c>
      <c r="M53">
        <f t="shared" si="6"/>
        <v>0</v>
      </c>
      <c r="S53" s="62"/>
      <c r="T53" s="63">
        <f>CONCATENATE(T16,T17,T18,T19,T20,T21,T22,T22,T23,T24,T25,T26,T27,T28,T29,T30,T31,T32,T33,T34,T35,T36,T37,T38,T39,T40,T41,T42,T43,T44)</f>
      </c>
      <c r="U53" s="41"/>
      <c r="V53" s="51"/>
      <c r="W53" s="35"/>
      <c r="X53" s="35"/>
      <c r="Y53" s="35"/>
      <c r="Z53" s="35"/>
      <c r="AA53" s="72"/>
      <c r="AB53" s="64">
        <f t="shared" si="3"/>
      </c>
      <c r="AC53" s="47">
        <f t="shared" si="7"/>
      </c>
      <c r="AD53" s="24" t="s">
        <v>98</v>
      </c>
      <c r="AE53" s="36"/>
    </row>
    <row r="54" spans="1:31" ht="15.75" customHeight="1">
      <c r="A54" s="10">
        <v>38</v>
      </c>
      <c r="B54" s="13"/>
      <c r="C54" s="13"/>
      <c r="D54" s="17"/>
      <c r="E54" s="18"/>
      <c r="F54" s="111"/>
      <c r="G54" s="112"/>
      <c r="H54" s="112"/>
      <c r="I54" s="113"/>
      <c r="J54" s="8"/>
      <c r="K54" t="str">
        <f t="shared" si="4"/>
        <v>  </v>
      </c>
      <c r="L54" s="67">
        <f t="shared" si="5"/>
        <v>0</v>
      </c>
      <c r="M54">
        <f t="shared" si="6"/>
        <v>0</v>
      </c>
      <c r="S54" s="62"/>
      <c r="T54" s="63">
        <f>CONCATENATE(T52,T51,T50,T49,T48,T47,T46)</f>
      </c>
      <c r="U54" s="41"/>
      <c r="V54" s="41"/>
      <c r="W54" s="35"/>
      <c r="X54" s="35"/>
      <c r="Y54" s="35"/>
      <c r="Z54" s="35"/>
      <c r="AA54" s="72"/>
      <c r="AB54" s="64">
        <f t="shared" si="3"/>
      </c>
      <c r="AC54" s="46">
        <f t="shared" si="7"/>
      </c>
      <c r="AD54" s="25" t="s">
        <v>99</v>
      </c>
      <c r="AE54" s="36"/>
    </row>
    <row r="55" spans="1:31" ht="15.75" customHeight="1">
      <c r="A55" s="10">
        <v>39</v>
      </c>
      <c r="B55" s="13"/>
      <c r="C55" s="13"/>
      <c r="D55" s="17"/>
      <c r="E55" s="18"/>
      <c r="F55" s="111"/>
      <c r="G55" s="112"/>
      <c r="H55" s="112"/>
      <c r="I55" s="113"/>
      <c r="J55" s="8"/>
      <c r="K55" t="str">
        <f t="shared" si="4"/>
        <v>  </v>
      </c>
      <c r="L55" s="67">
        <f t="shared" si="5"/>
        <v>0</v>
      </c>
      <c r="M55">
        <f t="shared" si="6"/>
        <v>0</v>
      </c>
      <c r="S55" s="62"/>
      <c r="T55" s="63">
        <f>CONCATENATE(T53,T54)</f>
      </c>
      <c r="U55" s="41"/>
      <c r="V55" s="41"/>
      <c r="W55" s="35"/>
      <c r="X55" s="35"/>
      <c r="Y55" s="35"/>
      <c r="Z55" s="35"/>
      <c r="AA55" s="72"/>
      <c r="AB55" s="64">
        <f t="shared" si="3"/>
      </c>
      <c r="AC55" s="47">
        <f t="shared" si="7"/>
      </c>
      <c r="AD55" s="24" t="s">
        <v>123</v>
      </c>
      <c r="AE55" s="36"/>
    </row>
    <row r="56" spans="1:31" ht="15.75" customHeight="1" thickBot="1">
      <c r="A56" s="11">
        <v>40</v>
      </c>
      <c r="B56" s="13"/>
      <c r="C56" s="13"/>
      <c r="D56" s="14"/>
      <c r="E56" s="18"/>
      <c r="F56" s="114"/>
      <c r="G56" s="114"/>
      <c r="H56" s="114"/>
      <c r="I56" s="115"/>
      <c r="J56" s="8"/>
      <c r="K56" t="str">
        <f t="shared" si="4"/>
        <v>  </v>
      </c>
      <c r="L56" s="67">
        <f t="shared" si="5"/>
        <v>0</v>
      </c>
      <c r="M56">
        <f t="shared" si="6"/>
        <v>0</v>
      </c>
      <c r="S56" s="39"/>
      <c r="T56" s="41">
        <f>IF(W7&gt;180,3,IF(W7&lt;=30,1,2))</f>
        <v>1</v>
      </c>
      <c r="U56" s="41"/>
      <c r="V56" s="41"/>
      <c r="W56" s="35"/>
      <c r="X56" s="35"/>
      <c r="Y56" s="35"/>
      <c r="Z56" s="35"/>
      <c r="AA56" s="72"/>
      <c r="AB56" s="64">
        <f t="shared" si="3"/>
      </c>
      <c r="AC56" s="46">
        <f t="shared" si="7"/>
      </c>
      <c r="AD56" s="25" t="s">
        <v>100</v>
      </c>
      <c r="AE56" s="36"/>
    </row>
    <row r="57" spans="1:31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S57" s="39"/>
      <c r="T57" s="41"/>
      <c r="U57" s="41"/>
      <c r="V57" s="41"/>
      <c r="W57" s="35"/>
      <c r="X57" s="35"/>
      <c r="Y57" s="35"/>
      <c r="Z57" s="35"/>
      <c r="AA57" s="72"/>
      <c r="AB57" s="64">
        <f t="shared" si="3"/>
      </c>
      <c r="AC57" s="47">
        <f t="shared" si="7"/>
      </c>
      <c r="AD57" s="24" t="s">
        <v>101</v>
      </c>
      <c r="AE57" s="36"/>
    </row>
    <row r="58" spans="19:31" ht="15.75" customHeight="1">
      <c r="S58" s="33"/>
      <c r="T58" s="35"/>
      <c r="U58" s="35"/>
      <c r="V58" s="35"/>
      <c r="W58" s="35"/>
      <c r="X58" s="35"/>
      <c r="Y58" s="35"/>
      <c r="Z58" s="35"/>
      <c r="AA58" s="72"/>
      <c r="AB58" s="64">
        <f t="shared" si="3"/>
      </c>
      <c r="AC58" s="46">
        <f t="shared" si="7"/>
      </c>
      <c r="AD58" s="25" t="s">
        <v>102</v>
      </c>
      <c r="AE58" s="36"/>
    </row>
    <row r="59" spans="19:31" ht="15.75" customHeight="1">
      <c r="S59" s="33"/>
      <c r="T59" s="35"/>
      <c r="U59" s="35"/>
      <c r="V59" s="35"/>
      <c r="W59" s="35"/>
      <c r="X59" s="35"/>
      <c r="Y59" s="35"/>
      <c r="Z59" s="35"/>
      <c r="AA59" s="72"/>
      <c r="AB59" s="64">
        <f t="shared" si="3"/>
      </c>
      <c r="AC59" s="47">
        <f t="shared" si="7"/>
      </c>
      <c r="AD59" s="24" t="s">
        <v>103</v>
      </c>
      <c r="AE59" s="36"/>
    </row>
    <row r="60" spans="19:31" ht="15.75" customHeight="1">
      <c r="S60" s="33"/>
      <c r="T60" s="35"/>
      <c r="U60" s="35"/>
      <c r="V60" s="35"/>
      <c r="W60" s="35"/>
      <c r="X60" s="35"/>
      <c r="Y60" s="35"/>
      <c r="Z60" s="35"/>
      <c r="AA60" s="72"/>
      <c r="AB60" s="64">
        <f t="shared" si="3"/>
      </c>
      <c r="AC60" s="46">
        <f t="shared" si="7"/>
      </c>
      <c r="AD60" s="25" t="s">
        <v>104</v>
      </c>
      <c r="AE60" s="36"/>
    </row>
    <row r="61" spans="19:31" ht="15.75" customHeight="1">
      <c r="S61" s="33"/>
      <c r="T61" s="35"/>
      <c r="U61" s="35"/>
      <c r="V61" s="35"/>
      <c r="W61" s="35"/>
      <c r="X61" s="35"/>
      <c r="Y61" s="35"/>
      <c r="Z61" s="35"/>
      <c r="AA61" s="72"/>
      <c r="AB61" s="64"/>
      <c r="AC61" s="47"/>
      <c r="AD61" s="24"/>
      <c r="AE61" s="36"/>
    </row>
    <row r="62" spans="19:31" ht="15.75" customHeight="1">
      <c r="S62" s="33"/>
      <c r="T62" s="35"/>
      <c r="U62" s="35"/>
      <c r="V62" s="35"/>
      <c r="W62" s="35"/>
      <c r="X62" s="35"/>
      <c r="Y62" s="35"/>
      <c r="Z62" s="35"/>
      <c r="AA62" s="72"/>
      <c r="AB62" s="64"/>
      <c r="AC62" s="46"/>
      <c r="AD62" s="25"/>
      <c r="AE62" s="36"/>
    </row>
    <row r="63" spans="19:31" ht="15.75" customHeight="1">
      <c r="S63" s="33"/>
      <c r="T63" s="35"/>
      <c r="U63" s="35"/>
      <c r="V63" s="35"/>
      <c r="W63" s="35"/>
      <c r="X63" s="35"/>
      <c r="Y63" s="35"/>
      <c r="Z63" s="35"/>
      <c r="AA63" s="72"/>
      <c r="AB63" s="64"/>
      <c r="AC63" s="47"/>
      <c r="AD63" s="24"/>
      <c r="AE63" s="36"/>
    </row>
    <row r="64" spans="19:31" ht="15.75" customHeight="1">
      <c r="S64" s="33"/>
      <c r="T64" s="35"/>
      <c r="U64" s="35"/>
      <c r="V64" s="35"/>
      <c r="W64" s="35"/>
      <c r="X64" s="35"/>
      <c r="Y64" s="35"/>
      <c r="Z64" s="35"/>
      <c r="AA64" s="72"/>
      <c r="AB64" s="64"/>
      <c r="AC64" s="46"/>
      <c r="AD64" s="25"/>
      <c r="AE64" s="36"/>
    </row>
    <row r="65" spans="19:31" ht="15.75" customHeight="1">
      <c r="S65" s="33"/>
      <c r="T65" s="35"/>
      <c r="U65" s="35"/>
      <c r="V65" s="35"/>
      <c r="W65" s="35"/>
      <c r="X65" s="35"/>
      <c r="Y65" s="35"/>
      <c r="Z65" s="35"/>
      <c r="AA65" s="72"/>
      <c r="AB65" s="64"/>
      <c r="AC65" s="47"/>
      <c r="AD65" s="24"/>
      <c r="AE65" s="36"/>
    </row>
    <row r="66" spans="19:31" ht="15.75" customHeight="1">
      <c r="S66" s="33"/>
      <c r="T66" s="35"/>
      <c r="U66" s="35"/>
      <c r="V66" s="35"/>
      <c r="W66" s="35"/>
      <c r="X66" s="35"/>
      <c r="Y66" s="35"/>
      <c r="Z66" s="35"/>
      <c r="AA66" s="72"/>
      <c r="AB66" s="64"/>
      <c r="AC66" s="46"/>
      <c r="AD66" s="25"/>
      <c r="AE66" s="36"/>
    </row>
    <row r="67" spans="19:31" ht="15.75" customHeight="1">
      <c r="S67" s="33"/>
      <c r="T67" s="35"/>
      <c r="U67" s="35"/>
      <c r="V67" s="35"/>
      <c r="W67" s="35"/>
      <c r="X67" s="35"/>
      <c r="Y67" s="35"/>
      <c r="Z67" s="35"/>
      <c r="AA67" s="72"/>
      <c r="AB67" s="64"/>
      <c r="AC67" s="47"/>
      <c r="AD67" s="24"/>
      <c r="AE67" s="36"/>
    </row>
    <row r="68" spans="19:31" ht="15.75" customHeight="1">
      <c r="S68" s="33"/>
      <c r="T68" s="35"/>
      <c r="U68" s="35"/>
      <c r="V68" s="35"/>
      <c r="W68" s="35"/>
      <c r="X68" s="35"/>
      <c r="Y68" s="35"/>
      <c r="Z68" s="35"/>
      <c r="AA68" s="72"/>
      <c r="AB68" s="64">
        <f>CONCATENATE(AB45,AB46,AB47,AB48,AB49,AB50,AB51,AB52,AB53,AB54,AB55,AB56,AB57,AB58,AB59,AB60)</f>
      </c>
      <c r="AC68" s="46"/>
      <c r="AD68" s="25"/>
      <c r="AE68" s="36"/>
    </row>
    <row r="69" spans="19:31" ht="13.5" thickBot="1">
      <c r="S69" s="38"/>
      <c r="T69" s="37"/>
      <c r="U69" s="37"/>
      <c r="V69" s="37"/>
      <c r="W69" s="37"/>
      <c r="X69" s="37"/>
      <c r="Y69" s="37"/>
      <c r="Z69" s="49"/>
      <c r="AA69" s="69"/>
      <c r="AB69" s="74">
        <f>CONCATENATE(AB16,AB17,AB18,AB19,AB20,AB21,AB22,AB23,AB24,AB25,AB26,AB27,AB28,AB29,AB30,AB31,AB32,AB33,AB34,AB35,AB36,AB37,AB38,AB39,AB41,AB40,AB42,AB43,AB44,AB45)</f>
      </c>
      <c r="AC69" s="70"/>
      <c r="AD69" s="70">
        <f>CONCATENATE(AB68,AB69)</f>
      </c>
      <c r="AE69" s="50"/>
    </row>
    <row r="72" spans="22:30" ht="12.75" hidden="1">
      <c r="V72" s="52">
        <v>1</v>
      </c>
      <c r="W72" s="52">
        <v>2</v>
      </c>
      <c r="X72" s="52">
        <v>3</v>
      </c>
      <c r="Y72" s="53">
        <v>1</v>
      </c>
      <c r="Z72" s="53">
        <v>2</v>
      </c>
      <c r="AA72" s="53">
        <v>3</v>
      </c>
      <c r="AB72" s="54">
        <v>1</v>
      </c>
      <c r="AC72" s="54">
        <v>2</v>
      </c>
      <c r="AD72" s="54">
        <v>3</v>
      </c>
    </row>
    <row r="73" spans="19:30" ht="12.75" hidden="1">
      <c r="S73" s="56">
        <f>IF($W$11&lt;&gt;U73,"",IF($T$56=1,HLOOKUP($W$9,$V$72:$X$75,2),IF($T$56=2,HLOOKUP($W$9,$Y$72:$AA$75,2),IF($T$56=3,HLOOKUP($W$9,$AB$72:$AD$75,2,)))))</f>
      </c>
      <c r="T73" s="55">
        <v>1</v>
      </c>
      <c r="U73" s="55">
        <v>30000</v>
      </c>
      <c r="V73" s="52">
        <v>60</v>
      </c>
      <c r="W73" s="52">
        <v>90</v>
      </c>
      <c r="X73" s="52">
        <v>230</v>
      </c>
      <c r="Y73" s="53">
        <v>200</v>
      </c>
      <c r="Z73" s="53">
        <v>320</v>
      </c>
      <c r="AA73" s="53">
        <v>800</v>
      </c>
      <c r="AB73" s="54">
        <v>280</v>
      </c>
      <c r="AC73" s="54">
        <v>460</v>
      </c>
      <c r="AD73" s="54">
        <v>1140</v>
      </c>
    </row>
    <row r="74" spans="19:30" ht="12.75" hidden="1">
      <c r="S74" s="55">
        <f>IF($W$11&lt;&gt;U74,"",IF($T$56=1,HLOOKUP($W$9,$V$72:$X$75,3),IF($T$56=2,HLOOKUP($W$9,$Y$72:$AA$75,3),IF($T$56=3,HLOOKUP($W$9,$AB$72:$AD$75,3,)))))</f>
      </c>
      <c r="T74" s="55">
        <v>2</v>
      </c>
      <c r="U74" s="55">
        <v>40000</v>
      </c>
      <c r="V74" s="52">
        <v>80</v>
      </c>
      <c r="W74" s="52">
        <v>120</v>
      </c>
      <c r="X74" s="52">
        <v>300</v>
      </c>
      <c r="Y74" s="53">
        <v>270</v>
      </c>
      <c r="Z74" s="53">
        <v>420</v>
      </c>
      <c r="AA74" s="53">
        <v>1060</v>
      </c>
      <c r="AB74" s="54">
        <v>375</v>
      </c>
      <c r="AC74" s="54">
        <v>600</v>
      </c>
      <c r="AD74" s="54">
        <v>1520</v>
      </c>
    </row>
    <row r="75" spans="19:30" ht="12.75" hidden="1">
      <c r="S75" s="55">
        <f>IF($W$11&lt;&gt;U75,"",IF($T$56=1,HLOOKUP($W$9,$V$72:$X$75,4),IF($T$56=2,HLOOKUP($W$9,$Y$72:$AA$75,4),IF($T$56=3,HLOOKUP($W$9,$AB$72:$AD$75,4,)))))</f>
      </c>
      <c r="T75" s="55">
        <v>3</v>
      </c>
      <c r="U75" s="55">
        <v>50000</v>
      </c>
      <c r="V75" s="52">
        <v>100</v>
      </c>
      <c r="W75" s="52">
        <v>150</v>
      </c>
      <c r="X75" s="52">
        <v>380</v>
      </c>
      <c r="Y75" s="53">
        <v>330</v>
      </c>
      <c r="Z75" s="53">
        <v>530</v>
      </c>
      <c r="AA75" s="53">
        <v>1330</v>
      </c>
      <c r="AB75" s="54">
        <v>470</v>
      </c>
      <c r="AC75" s="54">
        <v>760</v>
      </c>
      <c r="AD75" s="54">
        <v>1900</v>
      </c>
    </row>
  </sheetData>
  <sheetProtection password="CE28" sheet="1" objects="1" scenarios="1" selectLockedCells="1"/>
  <mergeCells count="68">
    <mergeCell ref="A1:I1"/>
    <mergeCell ref="B13:C13"/>
    <mergeCell ref="G15:I15"/>
    <mergeCell ref="A5:B5"/>
    <mergeCell ref="G7:H7"/>
    <mergeCell ref="A7:B7"/>
    <mergeCell ref="G9:H9"/>
    <mergeCell ref="B9:F9"/>
    <mergeCell ref="E13:F13"/>
    <mergeCell ref="F55:I55"/>
    <mergeCell ref="F48:I48"/>
    <mergeCell ref="F49:I49"/>
    <mergeCell ref="F50:I50"/>
    <mergeCell ref="F51:I51"/>
    <mergeCell ref="F56:I56"/>
    <mergeCell ref="F53:I53"/>
    <mergeCell ref="F54:I54"/>
    <mergeCell ref="F42:I42"/>
    <mergeCell ref="F43:I43"/>
    <mergeCell ref="F44:I44"/>
    <mergeCell ref="F45:I45"/>
    <mergeCell ref="F46:I46"/>
    <mergeCell ref="F47:I47"/>
    <mergeCell ref="F52:I52"/>
    <mergeCell ref="F36:I36"/>
    <mergeCell ref="F37:I37"/>
    <mergeCell ref="F38:I38"/>
    <mergeCell ref="F39:I39"/>
    <mergeCell ref="F26:I26"/>
    <mergeCell ref="F27:I27"/>
    <mergeCell ref="F40:I40"/>
    <mergeCell ref="F41:I41"/>
    <mergeCell ref="F30:I30"/>
    <mergeCell ref="F31:I31"/>
    <mergeCell ref="F32:I32"/>
    <mergeCell ref="F33:I33"/>
    <mergeCell ref="F34:I34"/>
    <mergeCell ref="F35:I35"/>
    <mergeCell ref="F28:I28"/>
    <mergeCell ref="F29:I29"/>
    <mergeCell ref="F18:I18"/>
    <mergeCell ref="F19:I19"/>
    <mergeCell ref="F20:I20"/>
    <mergeCell ref="F21:I21"/>
    <mergeCell ref="F22:I22"/>
    <mergeCell ref="F23:I23"/>
    <mergeCell ref="F24:I24"/>
    <mergeCell ref="F25:I25"/>
    <mergeCell ref="W11:Y11"/>
    <mergeCell ref="AD5:AD11"/>
    <mergeCell ref="F16:I16"/>
    <mergeCell ref="F17:I17"/>
    <mergeCell ref="O15:R15"/>
    <mergeCell ref="B11:I11"/>
    <mergeCell ref="W13:Y13"/>
    <mergeCell ref="Z7:AB7"/>
    <mergeCell ref="Z9:AB9"/>
    <mergeCell ref="A15:F15"/>
    <mergeCell ref="S1:AE1"/>
    <mergeCell ref="U15:V15"/>
    <mergeCell ref="Y15:Z15"/>
    <mergeCell ref="AC15:AD15"/>
    <mergeCell ref="W3:Y3"/>
    <mergeCell ref="AA3:AC3"/>
    <mergeCell ref="W5:Y5"/>
    <mergeCell ref="W7:Y7"/>
    <mergeCell ref="W9:Y9"/>
    <mergeCell ref="U13:V13"/>
  </mergeCells>
  <conditionalFormatting sqref="B17:B56">
    <cfRule type="expression" priority="1" dxfId="5" stopIfTrue="1">
      <formula>A17&gt;$G$13</formula>
    </cfRule>
  </conditionalFormatting>
  <conditionalFormatting sqref="F56:I56 C17:E56 F17:F55">
    <cfRule type="expression" priority="2" dxfId="5" stopIfTrue="1">
      <formula>$A17&gt;$G$13</formula>
    </cfRule>
  </conditionalFormatting>
  <conditionalFormatting sqref="A17:A56">
    <cfRule type="cellIs" priority="3" dxfId="5" operator="greaterThan" stopIfTrue="1">
      <formula>$G$13</formula>
    </cfRule>
  </conditionalFormatting>
  <dataValidations count="2">
    <dataValidation type="list" allowBlank="1" showInputMessage="1" showErrorMessage="1" sqref="W11:Y11">
      <formula1>$X$47:$X$49</formula1>
    </dataValidation>
    <dataValidation type="whole" operator="greaterThan" showInputMessage="1" showErrorMessage="1" errorTitle="Внимание!" error="Укажите количество застрахованных" sqref="G13">
      <formula1>0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Командор</dc:creator>
  <cp:keywords/>
  <dc:description/>
  <cp:lastModifiedBy>Comandor</cp:lastModifiedBy>
  <dcterms:created xsi:type="dcterms:W3CDTF">2017-02-07T18:16:31Z</dcterms:created>
  <dcterms:modified xsi:type="dcterms:W3CDTF">2018-09-13T08:20:12Z</dcterms:modified>
  <cp:category/>
  <cp:version/>
  <cp:contentType/>
  <cp:contentStatus/>
</cp:coreProperties>
</file>